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720" yWindow="600" windowWidth="19635" windowHeight="7440"/>
  </bookViews>
  <sheets>
    <sheet name="Tabelle1" sheetId="1" r:id="rId1"/>
    <sheet name="Tabelle2" sheetId="2" r:id="rId2"/>
    <sheet name="Tabelle3" sheetId="3" r:id="rId3"/>
  </sheets>
  <calcPr calcId="125725" iterate="1"/>
</workbook>
</file>

<file path=xl/calcChain.xml><?xml version="1.0" encoding="utf-8"?>
<calcChain xmlns="http://schemas.openxmlformats.org/spreadsheetml/2006/main">
  <c r="E70" i="1"/>
  <c r="E69"/>
  <c r="E68"/>
  <c r="E67"/>
  <c r="E66"/>
  <c r="E65"/>
  <c r="E64"/>
  <c r="E63"/>
  <c r="E62"/>
  <c r="E61"/>
  <c r="E60"/>
  <c r="E59"/>
  <c r="E58"/>
  <c r="E57"/>
  <c r="C71" l="1"/>
  <c r="D71" s="1"/>
  <c r="I58" l="1"/>
  <c r="I59"/>
  <c r="I60"/>
  <c r="I61"/>
  <c r="I62"/>
  <c r="I63"/>
  <c r="I64"/>
  <c r="I65"/>
  <c r="I66"/>
  <c r="I67"/>
  <c r="I68"/>
  <c r="I69"/>
  <c r="I70"/>
  <c r="I57"/>
  <c r="M51"/>
  <c r="M50"/>
  <c r="M49"/>
  <c r="M48"/>
  <c r="M47"/>
  <c r="M46"/>
  <c r="M45"/>
  <c r="M44"/>
  <c r="M43"/>
  <c r="M42"/>
  <c r="M41"/>
  <c r="M40"/>
  <c r="M39"/>
  <c r="M38"/>
  <c r="O20"/>
  <c r="N20"/>
  <c r="M20"/>
  <c r="L20"/>
  <c r="K20"/>
  <c r="J20"/>
  <c r="I20"/>
  <c r="H20"/>
  <c r="G20"/>
  <c r="F20"/>
  <c r="E20"/>
  <c r="D20"/>
  <c r="C20"/>
  <c r="O18"/>
  <c r="O16"/>
  <c r="O10"/>
  <c r="O11" s="1"/>
  <c r="O13" s="1"/>
  <c r="O23"/>
  <c r="E38"/>
  <c r="I38"/>
  <c r="E39"/>
  <c r="I39"/>
  <c r="E40"/>
  <c r="I40"/>
  <c r="E41"/>
  <c r="I41"/>
  <c r="E42"/>
  <c r="I42"/>
  <c r="E43"/>
  <c r="I43"/>
  <c r="E44"/>
  <c r="I44"/>
  <c r="E45"/>
  <c r="I45"/>
  <c r="E46"/>
  <c r="I46"/>
  <c r="E47"/>
  <c r="I47"/>
  <c r="E48"/>
  <c r="I48"/>
  <c r="E49"/>
  <c r="I49"/>
  <c r="E50"/>
  <c r="I50"/>
  <c r="E51"/>
  <c r="I51"/>
  <c r="N18"/>
  <c r="M18"/>
  <c r="L18"/>
  <c r="K18"/>
  <c r="J18"/>
  <c r="I18"/>
  <c r="H18"/>
  <c r="G18"/>
  <c r="F18"/>
  <c r="E18"/>
  <c r="D18"/>
  <c r="N8"/>
  <c r="N10" s="1"/>
  <c r="N11" s="1"/>
  <c r="N13" s="1"/>
  <c r="M8"/>
  <c r="M10" s="1"/>
  <c r="M11" s="1"/>
  <c r="L8"/>
  <c r="L10" s="1"/>
  <c r="L11" s="1"/>
  <c r="L13" s="1"/>
  <c r="K8"/>
  <c r="K10" s="1"/>
  <c r="K11" s="1"/>
  <c r="K13" s="1"/>
  <c r="K9" s="1"/>
  <c r="J8"/>
  <c r="J10" s="1"/>
  <c r="J11" s="1"/>
  <c r="J13" s="1"/>
  <c r="I8"/>
  <c r="I10" s="1"/>
  <c r="I11" s="1"/>
  <c r="I13" s="1"/>
  <c r="I15" s="1"/>
  <c r="H8"/>
  <c r="H10" s="1"/>
  <c r="H11" s="1"/>
  <c r="H13" s="1"/>
  <c r="G8"/>
  <c r="G10" s="1"/>
  <c r="G11" s="1"/>
  <c r="G13" s="1"/>
  <c r="G9" s="1"/>
  <c r="F8"/>
  <c r="F10" s="1"/>
  <c r="F11" s="1"/>
  <c r="F13" s="1"/>
  <c r="E8"/>
  <c r="E10" s="1"/>
  <c r="E11" s="1"/>
  <c r="E13" s="1"/>
  <c r="E9" s="1"/>
  <c r="D8"/>
  <c r="D10" s="1"/>
  <c r="D11" s="1"/>
  <c r="D13" s="1"/>
  <c r="C8"/>
  <c r="C23" s="1"/>
  <c r="D3"/>
  <c r="E3" s="1"/>
  <c r="G71" l="1"/>
  <c r="H71" s="1"/>
  <c r="K52"/>
  <c r="L52" s="1"/>
  <c r="O21"/>
  <c r="O15"/>
  <c r="C52"/>
  <c r="D52" s="1"/>
  <c r="G52"/>
  <c r="H52" s="1"/>
  <c r="D16"/>
  <c r="D19" s="1"/>
  <c r="F16"/>
  <c r="H16"/>
  <c r="J16"/>
  <c r="L16"/>
  <c r="N16"/>
  <c r="C16"/>
  <c r="C19" s="1"/>
  <c r="E16"/>
  <c r="E19" s="1"/>
  <c r="G16"/>
  <c r="I16"/>
  <c r="K16"/>
  <c r="M16"/>
  <c r="I9"/>
  <c r="N9"/>
  <c r="L9"/>
  <c r="J9"/>
  <c r="H9"/>
  <c r="F9"/>
  <c r="D9"/>
  <c r="C18"/>
  <c r="M13"/>
  <c r="N23"/>
  <c r="L23"/>
  <c r="J23"/>
  <c r="H23"/>
  <c r="F23"/>
  <c r="D23"/>
  <c r="M23"/>
  <c r="K23"/>
  <c r="I23"/>
  <c r="G23"/>
  <c r="E23"/>
  <c r="I21"/>
  <c r="D21"/>
  <c r="D15"/>
  <c r="D22" s="1"/>
  <c r="F21"/>
  <c r="F15"/>
  <c r="H21"/>
  <c r="H15"/>
  <c r="J21"/>
  <c r="J15"/>
  <c r="L21"/>
  <c r="L15"/>
  <c r="N21"/>
  <c r="N15"/>
  <c r="E21"/>
  <c r="E15"/>
  <c r="G21"/>
  <c r="G15"/>
  <c r="K21"/>
  <c r="K15"/>
  <c r="C10"/>
  <c r="C11" s="1"/>
  <c r="C13" s="1"/>
  <c r="C9" s="1"/>
  <c r="F3"/>
  <c r="F19" l="1"/>
  <c r="E22"/>
  <c r="M15"/>
  <c r="M9"/>
  <c r="M21"/>
  <c r="C14"/>
  <c r="E17"/>
  <c r="D17"/>
  <c r="C21"/>
  <c r="C15"/>
  <c r="G3"/>
  <c r="G19" s="1"/>
  <c r="F22" l="1"/>
  <c r="C17"/>
  <c r="C22"/>
  <c r="F17"/>
  <c r="H3"/>
  <c r="H19" l="1"/>
  <c r="G22"/>
  <c r="G17"/>
  <c r="I3"/>
  <c r="I19" l="1"/>
  <c r="H22"/>
  <c r="H17"/>
  <c r="J3"/>
  <c r="I17" s="1"/>
  <c r="J19" l="1"/>
  <c r="I22"/>
  <c r="K3"/>
  <c r="K19" l="1"/>
  <c r="J22"/>
  <c r="J17"/>
  <c r="L3"/>
  <c r="L19" l="1"/>
  <c r="K22"/>
  <c r="K17"/>
  <c r="M3"/>
  <c r="M19" l="1"/>
  <c r="L22"/>
  <c r="L17"/>
  <c r="N3"/>
  <c r="M22" l="1"/>
  <c r="O3"/>
  <c r="O17" s="1"/>
  <c r="N19"/>
  <c r="N17"/>
  <c r="M17"/>
  <c r="N22" l="1"/>
  <c r="P3"/>
  <c r="O22" s="1"/>
  <c r="O19"/>
</calcChain>
</file>

<file path=xl/sharedStrings.xml><?xml version="1.0" encoding="utf-8"?>
<sst xmlns="http://schemas.openxmlformats.org/spreadsheetml/2006/main" count="127" uniqueCount="59">
  <si>
    <t>Jan</t>
  </si>
  <si>
    <t>Feb</t>
  </si>
  <si>
    <t>März</t>
  </si>
  <si>
    <t>April</t>
  </si>
  <si>
    <t>Mai</t>
  </si>
  <si>
    <t>Juni</t>
  </si>
  <si>
    <t>Juli</t>
  </si>
  <si>
    <t>Aug.</t>
  </si>
  <si>
    <t>Sept</t>
  </si>
  <si>
    <t>Okt</t>
  </si>
  <si>
    <t>Nov</t>
  </si>
  <si>
    <t>Dez</t>
  </si>
  <si>
    <t>Batteriekapazität in Ah</t>
  </si>
  <si>
    <t>Durchschnittlicher täglicher Verbrauch in Ah</t>
  </si>
  <si>
    <t>theoretischer Energieertrag in Watt/Tag</t>
  </si>
  <si>
    <t>Mit Verbrauchern wird 50% Entladung in X Tagen Nachgeladen</t>
  </si>
  <si>
    <t>Ohne Verbrauch wird 50% Entladung in X Tagen ausgeglichen</t>
  </si>
  <si>
    <t>Ohne Sonne ist Ihr Akku in X Tagen zu 50% entladen</t>
  </si>
  <si>
    <t>Mit Sonne ist Ihr Akku in X Tagen zu 50% entladen</t>
  </si>
  <si>
    <t>Energiebilanz in Ah</t>
  </si>
  <si>
    <t>Flache oder geneigte Aufstellung?</t>
  </si>
  <si>
    <t>Solarpanelleistung in Wp</t>
  </si>
  <si>
    <t>Licht 1</t>
  </si>
  <si>
    <t>Licht 2</t>
  </si>
  <si>
    <t>Licht 3</t>
  </si>
  <si>
    <t>Licht 4</t>
  </si>
  <si>
    <t>Wasserpumpe</t>
  </si>
  <si>
    <t>USB Gerät 1</t>
  </si>
  <si>
    <t>USB Gerät 2</t>
  </si>
  <si>
    <t>TV</t>
  </si>
  <si>
    <t>Reciver</t>
  </si>
  <si>
    <t>Radio</t>
  </si>
  <si>
    <t>Ergebnis</t>
  </si>
  <si>
    <t>Watt pro Std.</t>
  </si>
  <si>
    <t>Laufzeit in Std.</t>
  </si>
  <si>
    <t>Durchschnitt Deutschland</t>
  </si>
  <si>
    <t>Globalstrahlung</t>
  </si>
  <si>
    <t>Ventilator</t>
  </si>
  <si>
    <t>AA Ladegerät</t>
  </si>
  <si>
    <t>Stromverbrauch Winter</t>
  </si>
  <si>
    <t>Stromverbrauch Sommer</t>
  </si>
  <si>
    <t>Quelle: Climate-SAF PVGIS [kWh/m2/day] http://re.jrc.ec.europa.eu/pvgis/apps4/pvest.php</t>
  </si>
  <si>
    <t>Mehr zum Thema:</t>
  </si>
  <si>
    <t>http://reisemobilist.de/Downloads.html</t>
  </si>
  <si>
    <t>(sind die Kollektoren zur Sonne ausgerichtet also geneigt, oder starr auf dem Dach montiert und damit flach?) Verluste eingerechnet!</t>
  </si>
  <si>
    <t xml:space="preserve"> Eingabefelder sind grün hinterlegt</t>
  </si>
  <si>
    <t>Theoretischer täglicher Energieertrag in Ah</t>
  </si>
  <si>
    <t>Korrigierter täglicher Energieertrag in Ah</t>
  </si>
  <si>
    <r>
      <t>Bei</t>
    </r>
    <r>
      <rPr>
        <b/>
        <u/>
        <sz val="9"/>
        <color rgb="FFFF0000"/>
        <rFont val="Verdana"/>
        <family val="2"/>
      </rPr>
      <t xml:space="preserve"> </t>
    </r>
    <r>
      <rPr>
        <b/>
        <u/>
        <sz val="9"/>
        <color rgb="FFC00000"/>
        <rFont val="Verdana"/>
        <family val="2"/>
      </rPr>
      <t>Bewölkung</t>
    </r>
    <r>
      <rPr>
        <b/>
        <sz val="9"/>
        <color rgb="FF000000"/>
        <rFont val="Verdana"/>
        <family val="2"/>
      </rPr>
      <t xml:space="preserve"> ist Ihr Akku in X Tagen zu 50% entladen</t>
    </r>
  </si>
  <si>
    <r>
      <t xml:space="preserve">Energiebilanz in Ah bei </t>
    </r>
    <r>
      <rPr>
        <b/>
        <sz val="9"/>
        <color rgb="FFC00000"/>
        <rFont val="Verdana"/>
        <family val="2"/>
      </rPr>
      <t>Bewölkung</t>
    </r>
  </si>
  <si>
    <t>Sonstiges</t>
  </si>
  <si>
    <t>NOT</t>
  </si>
  <si>
    <r>
      <t xml:space="preserve">Ohne Sonne ist Ihr </t>
    </r>
    <r>
      <rPr>
        <b/>
        <sz val="9"/>
        <color rgb="FFC00000"/>
        <rFont val="Verdana"/>
        <family val="2"/>
      </rPr>
      <t xml:space="preserve">AGM AKKU </t>
    </r>
    <r>
      <rPr>
        <b/>
        <sz val="9"/>
        <color rgb="FF000000"/>
        <rFont val="Verdana"/>
        <family val="2"/>
      </rPr>
      <t>in X Tagen zu 70% entladen</t>
    </r>
  </si>
  <si>
    <t>Stromverbrauch NOT Betrieb</t>
  </si>
  <si>
    <t>Stromverbrauch Pauschal Betrieb</t>
  </si>
  <si>
    <t>Klo</t>
  </si>
  <si>
    <t>Kleinstes benötigtes Solarpanel in Wp für den täglichen Verbrauch bei Sonnenschein</t>
  </si>
  <si>
    <t>Stromverbrauch Frühling/Herbst</t>
  </si>
  <si>
    <t>Flach</t>
  </si>
</sst>
</file>

<file path=xl/styles.xml><?xml version="1.0" encoding="utf-8"?>
<styleSheet xmlns="http://schemas.openxmlformats.org/spreadsheetml/2006/main">
  <numFmts count="18">
    <numFmt numFmtId="164" formatCode="0.0"/>
    <numFmt numFmtId="165" formatCode="_-* #,##0.0\ _€_-;\-* #,##0.0\ _€_-;_-* &quot;-&quot;?\ _€_-;_-@_-"/>
    <numFmt numFmtId="166" formatCode="0\ &quot;Ah&quot;"/>
    <numFmt numFmtId="167" formatCode="0.0\ &quot;Ah&quot;"/>
    <numFmt numFmtId="168" formatCode="0.0\ &quot;Watt/D&quot;"/>
    <numFmt numFmtId="169" formatCode="#,##0_ ;\-#,##0\ "/>
    <numFmt numFmtId="170" formatCode="0.00\ &quot;Kg&quot;"/>
    <numFmt numFmtId="171" formatCode="0.00\ &quot;Watt&quot;"/>
    <numFmt numFmtId="172" formatCode="0.00\ &quot;Ah&quot;"/>
    <numFmt numFmtId="173" formatCode="0.00\ &quot;g/Tag&quot;"/>
    <numFmt numFmtId="174" formatCode="0\ &quot;Wp&quot;"/>
    <numFmt numFmtId="175" formatCode="0.0\ &quot;Watt&quot;"/>
    <numFmt numFmtId="176" formatCode="0.00\ &quot;Std.&quot;"/>
    <numFmt numFmtId="177" formatCode="0.0;0.0;0.0"/>
    <numFmt numFmtId="178" formatCode="0.0\ &quot;°C&quot;"/>
    <numFmt numFmtId="179" formatCode="&quot;ca.&quot;0.00\ &quot;Std.&quot;"/>
    <numFmt numFmtId="180" formatCode="#,##0.00\ _€"/>
    <numFmt numFmtId="181" formatCode="#,##0.00\ &quot;€&quot;"/>
  </numFmts>
  <fonts count="3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Verdana"/>
      <family val="2"/>
    </font>
    <font>
      <b/>
      <sz val="11"/>
      <color rgb="FFC00000"/>
      <name val="Arial Black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0"/>
      <color rgb="FFFFC000"/>
      <name val="Verdana"/>
      <family val="2"/>
    </font>
    <font>
      <b/>
      <sz val="11"/>
      <color rgb="FFC00000"/>
      <name val="Verdana"/>
      <family val="2"/>
    </font>
    <font>
      <b/>
      <u/>
      <sz val="14"/>
      <color rgb="FFC00000"/>
      <name val="Verdana"/>
      <family val="2"/>
    </font>
    <font>
      <i/>
      <sz val="12"/>
      <color rgb="FFC00000"/>
      <name val="Calibri"/>
      <family val="2"/>
      <scheme val="minor"/>
    </font>
    <font>
      <u/>
      <sz val="8.8000000000000007"/>
      <color theme="10"/>
      <name val="Calibri"/>
      <family val="2"/>
    </font>
    <font>
      <b/>
      <u/>
      <sz val="11"/>
      <color theme="1"/>
      <name val="Verdana"/>
      <family val="2"/>
    </font>
    <font>
      <b/>
      <sz val="10"/>
      <color rgb="FFC00000"/>
      <name val="Verdana"/>
      <family val="2"/>
    </font>
    <font>
      <sz val="10"/>
      <color theme="0"/>
      <name val="Calibri"/>
      <family val="2"/>
      <scheme val="minor"/>
    </font>
    <font>
      <b/>
      <u/>
      <sz val="10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rgb="FFFFC000"/>
      <name val="Verdana"/>
      <family val="2"/>
    </font>
    <font>
      <u/>
      <sz val="10"/>
      <color theme="10"/>
      <name val="Calibri"/>
      <family val="2"/>
    </font>
    <font>
      <sz val="11"/>
      <color rgb="FF66CCFF"/>
      <name val="Calibri"/>
      <family val="2"/>
      <scheme val="minor"/>
    </font>
    <font>
      <b/>
      <u/>
      <sz val="9"/>
      <color rgb="FFFF0000"/>
      <name val="Verdana"/>
      <family val="2"/>
    </font>
    <font>
      <b/>
      <u/>
      <sz val="9"/>
      <color rgb="FFC00000"/>
      <name val="Verdana"/>
      <family val="2"/>
    </font>
    <font>
      <b/>
      <sz val="9"/>
      <color rgb="FFC00000"/>
      <name val="Verdana"/>
      <family val="2"/>
    </font>
    <font>
      <b/>
      <u/>
      <sz val="11"/>
      <color rgb="FFC00000"/>
      <name val="Verdana"/>
      <family val="2"/>
    </font>
    <font>
      <b/>
      <u/>
      <sz val="11"/>
      <color theme="3" tint="0.39997558519241921"/>
      <name val="Verdana"/>
      <family val="2"/>
    </font>
    <font>
      <sz val="14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</fonts>
  <fills count="21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DF5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gray0625">
        <bgColor rgb="FF0070C0"/>
      </patternFill>
    </fill>
    <fill>
      <patternFill patternType="gray0625">
        <bgColor rgb="FFFFBF00"/>
      </patternFill>
    </fill>
    <fill>
      <patternFill patternType="gray0625">
        <bgColor rgb="FF3399FF"/>
      </patternFill>
    </fill>
    <fill>
      <patternFill patternType="gray0625">
        <bgColor theme="0" tint="-0.249977111117893"/>
      </patternFill>
    </fill>
    <fill>
      <patternFill patternType="gray0625">
        <bgColor theme="0" tint="-0.34998626667073579"/>
      </patternFill>
    </fill>
    <fill>
      <patternFill patternType="gray0625">
        <bgColor rgb="FF66CC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168" fontId="9" fillId="4" borderId="1" xfId="0" applyNumberFormat="1" applyFont="1" applyFill="1" applyBorder="1" applyAlignment="1">
      <alignment horizontal="left" vertical="center"/>
    </xf>
    <xf numFmtId="168" fontId="9" fillId="4" borderId="1" xfId="0" applyNumberFormat="1" applyFont="1" applyFill="1" applyBorder="1" applyAlignment="1">
      <alignment horizontal="left" vertical="center" wrapText="1"/>
    </xf>
    <xf numFmtId="167" fontId="3" fillId="7" borderId="18" xfId="0" applyNumberFormat="1" applyFont="1" applyFill="1" applyBorder="1" applyAlignment="1" applyProtection="1">
      <alignment horizontal="center" vertical="center"/>
      <protection locked="0"/>
    </xf>
    <xf numFmtId="167" fontId="3" fillId="7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4" fillId="6" borderId="0" xfId="0" applyFont="1" applyFill="1"/>
    <xf numFmtId="0" fontId="7" fillId="6" borderId="0" xfId="0" applyFont="1" applyFill="1"/>
    <xf numFmtId="0" fontId="4" fillId="6" borderId="0" xfId="0" applyFont="1" applyFill="1"/>
    <xf numFmtId="167" fontId="3" fillId="7" borderId="32" xfId="0" applyNumberFormat="1" applyFont="1" applyFill="1" applyBorder="1" applyAlignment="1" applyProtection="1">
      <alignment horizontal="center" vertical="center"/>
      <protection locked="0"/>
    </xf>
    <xf numFmtId="0" fontId="10" fillId="7" borderId="29" xfId="0" applyFont="1" applyFill="1" applyBorder="1" applyAlignment="1" applyProtection="1">
      <alignment horizontal="center" vertical="center"/>
      <protection locked="0"/>
    </xf>
    <xf numFmtId="0" fontId="17" fillId="6" borderId="15" xfId="0" applyFont="1" applyFill="1" applyBorder="1"/>
    <xf numFmtId="0" fontId="18" fillId="2" borderId="1" xfId="0" applyFont="1" applyFill="1" applyBorder="1" applyAlignment="1">
      <alignment wrapText="1"/>
    </xf>
    <xf numFmtId="0" fontId="18" fillId="2" borderId="7" xfId="0" applyFont="1" applyFill="1" applyBorder="1" applyAlignment="1">
      <alignment wrapText="1"/>
    </xf>
    <xf numFmtId="0" fontId="18" fillId="2" borderId="10" xfId="0" applyFont="1" applyFill="1" applyBorder="1" applyAlignment="1">
      <alignment wrapText="1"/>
    </xf>
    <xf numFmtId="0" fontId="18" fillId="3" borderId="4" xfId="0" applyFont="1" applyFill="1" applyBorder="1" applyAlignment="1">
      <alignment wrapText="1"/>
    </xf>
    <xf numFmtId="0" fontId="19" fillId="4" borderId="1" xfId="0" applyFont="1" applyFill="1" applyBorder="1" applyAlignment="1">
      <alignment wrapText="1"/>
    </xf>
    <xf numFmtId="0" fontId="0" fillId="0" borderId="0" xfId="0" applyBorder="1"/>
    <xf numFmtId="2" fontId="2" fillId="2" borderId="11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vertical="center" wrapText="1"/>
    </xf>
    <xf numFmtId="0" fontId="20" fillId="0" borderId="0" xfId="1" applyFont="1" applyAlignment="1" applyProtection="1">
      <protection locked="0"/>
    </xf>
    <xf numFmtId="0" fontId="11" fillId="2" borderId="0" xfId="0" applyFont="1" applyFill="1" applyBorder="1" applyAlignment="1"/>
    <xf numFmtId="0" fontId="11" fillId="2" borderId="9" xfId="0" applyFont="1" applyFill="1" applyBorder="1" applyAlignment="1"/>
    <xf numFmtId="0" fontId="0" fillId="2" borderId="0" xfId="0" applyFill="1"/>
    <xf numFmtId="0" fontId="18" fillId="2" borderId="5" xfId="0" applyFont="1" applyFill="1" applyBorder="1" applyAlignment="1">
      <alignment wrapText="1"/>
    </xf>
    <xf numFmtId="0" fontId="18" fillId="2" borderId="2" xfId="0" applyFont="1" applyFill="1" applyBorder="1" applyAlignment="1">
      <alignment wrapText="1"/>
    </xf>
    <xf numFmtId="0" fontId="5" fillId="2" borderId="28" xfId="0" applyFont="1" applyFill="1" applyBorder="1" applyAlignment="1">
      <alignment wrapText="1"/>
    </xf>
    <xf numFmtId="0" fontId="4" fillId="2" borderId="22" xfId="0" applyFont="1" applyFill="1" applyBorder="1" applyProtection="1">
      <protection locked="0"/>
    </xf>
    <xf numFmtId="0" fontId="4" fillId="2" borderId="25" xfId="0" applyFont="1" applyFill="1" applyBorder="1" applyProtection="1">
      <protection locked="0"/>
    </xf>
    <xf numFmtId="0" fontId="4" fillId="2" borderId="27" xfId="0" applyFont="1" applyFill="1" applyBorder="1" applyProtection="1">
      <protection locked="0"/>
    </xf>
    <xf numFmtId="0" fontId="21" fillId="2" borderId="0" xfId="0" applyFont="1" applyFill="1"/>
    <xf numFmtId="0" fontId="2" fillId="8" borderId="1" xfId="0" applyFont="1" applyFill="1" applyBorder="1" applyAlignment="1">
      <alignment wrapText="1"/>
    </xf>
    <xf numFmtId="0" fontId="18" fillId="8" borderId="1" xfId="0" applyFont="1" applyFill="1" applyBorder="1" applyAlignment="1">
      <alignment vertical="center" wrapText="1"/>
    </xf>
    <xf numFmtId="167" fontId="2" fillId="8" borderId="1" xfId="0" applyNumberFormat="1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/>
    <xf numFmtId="0" fontId="2" fillId="9" borderId="1" xfId="0" applyFont="1" applyFill="1" applyBorder="1" applyAlignment="1">
      <alignment wrapText="1"/>
    </xf>
    <xf numFmtId="167" fontId="2" fillId="9" borderId="1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167" fontId="2" fillId="9" borderId="1" xfId="0" applyNumberFormat="1" applyFont="1" applyFill="1" applyBorder="1" applyAlignment="1">
      <alignment horizontal="center" vertical="center" wrapText="1"/>
    </xf>
    <xf numFmtId="0" fontId="14" fillId="9" borderId="28" xfId="0" applyFont="1" applyFill="1" applyBorder="1"/>
    <xf numFmtId="171" fontId="4" fillId="9" borderId="17" xfId="0" applyNumberFormat="1" applyFont="1" applyFill="1" applyBorder="1" applyAlignment="1">
      <alignment horizontal="center"/>
    </xf>
    <xf numFmtId="172" fontId="4" fillId="9" borderId="31" xfId="0" applyNumberFormat="1" applyFont="1" applyFill="1" applyBorder="1" applyAlignment="1">
      <alignment horizontal="center"/>
    </xf>
    <xf numFmtId="165" fontId="2" fillId="8" borderId="1" xfId="0" applyNumberFormat="1" applyFont="1" applyFill="1" applyBorder="1" applyAlignment="1">
      <alignment horizontal="center" vertical="center" wrapText="1"/>
    </xf>
    <xf numFmtId="169" fontId="2" fillId="8" borderId="6" xfId="0" applyNumberFormat="1" applyFont="1" applyFill="1" applyBorder="1" applyAlignment="1">
      <alignment horizontal="center" vertical="center" wrapText="1"/>
    </xf>
    <xf numFmtId="166" fontId="3" fillId="7" borderId="16" xfId="0" applyNumberFormat="1" applyFont="1" applyFill="1" applyBorder="1" applyAlignment="1" applyProtection="1">
      <alignment horizontal="center" vertical="center"/>
      <protection locked="0"/>
    </xf>
    <xf numFmtId="174" fontId="3" fillId="7" borderId="28" xfId="0" applyNumberFormat="1" applyFont="1" applyFill="1" applyBorder="1" applyAlignment="1" applyProtection="1">
      <alignment horizontal="center" vertical="center"/>
      <protection locked="0"/>
    </xf>
    <xf numFmtId="175" fontId="10" fillId="7" borderId="23" xfId="0" applyNumberFormat="1" applyFont="1" applyFill="1" applyBorder="1" applyAlignment="1" applyProtection="1">
      <alignment horizontal="center"/>
      <protection locked="0"/>
    </xf>
    <xf numFmtId="175" fontId="10" fillId="7" borderId="3" xfId="0" applyNumberFormat="1" applyFont="1" applyFill="1" applyBorder="1" applyAlignment="1" applyProtection="1">
      <alignment horizontal="center"/>
      <protection locked="0"/>
    </xf>
    <xf numFmtId="175" fontId="10" fillId="7" borderId="30" xfId="0" applyNumberFormat="1" applyFont="1" applyFill="1" applyBorder="1" applyAlignment="1" applyProtection="1">
      <alignment horizontal="center"/>
      <protection locked="0"/>
    </xf>
    <xf numFmtId="176" fontId="10" fillId="7" borderId="24" xfId="0" applyNumberFormat="1" applyFont="1" applyFill="1" applyBorder="1" applyAlignment="1" applyProtection="1">
      <alignment horizontal="center"/>
      <protection locked="0"/>
    </xf>
    <xf numFmtId="176" fontId="10" fillId="7" borderId="26" xfId="0" applyNumberFormat="1" applyFont="1" applyFill="1" applyBorder="1" applyAlignment="1" applyProtection="1">
      <alignment horizontal="center"/>
      <protection locked="0"/>
    </xf>
    <xf numFmtId="177" fontId="2" fillId="8" borderId="1" xfId="0" applyNumberFormat="1" applyFont="1" applyFill="1" applyBorder="1" applyAlignment="1">
      <alignment horizontal="center" vertical="center" wrapText="1"/>
    </xf>
    <xf numFmtId="0" fontId="0" fillId="0" borderId="0" xfId="0" applyProtection="1"/>
    <xf numFmtId="0" fontId="2" fillId="10" borderId="1" xfId="0" applyFont="1" applyFill="1" applyBorder="1" applyAlignment="1">
      <alignment wrapText="1"/>
    </xf>
    <xf numFmtId="0" fontId="18" fillId="10" borderId="1" xfId="0" applyFont="1" applyFill="1" applyBorder="1" applyAlignment="1">
      <alignment vertical="center" wrapText="1"/>
    </xf>
    <xf numFmtId="177" fontId="2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 applyProtection="1">
      <alignment wrapText="1"/>
    </xf>
    <xf numFmtId="167" fontId="6" fillId="10" borderId="1" xfId="0" applyNumberFormat="1" applyFont="1" applyFill="1" applyBorder="1" applyAlignment="1" applyProtection="1">
      <alignment horizontal="center" vertical="center" wrapText="1"/>
    </xf>
    <xf numFmtId="0" fontId="18" fillId="11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wrapText="1"/>
    </xf>
    <xf numFmtId="164" fontId="2" fillId="11" borderId="1" xfId="0" applyNumberFormat="1" applyFont="1" applyFill="1" applyBorder="1" applyAlignment="1">
      <alignment horizontal="center" vertical="center" wrapText="1"/>
    </xf>
    <xf numFmtId="167" fontId="2" fillId="12" borderId="1" xfId="0" applyNumberFormat="1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 wrapText="1"/>
    </xf>
    <xf numFmtId="167" fontId="2" fillId="12" borderId="1" xfId="0" applyNumberFormat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167" fontId="2" fillId="14" borderId="1" xfId="0" applyNumberFormat="1" applyFont="1" applyFill="1" applyBorder="1" applyAlignment="1">
      <alignment horizontal="center" vertical="center" wrapText="1"/>
    </xf>
    <xf numFmtId="167" fontId="6" fillId="15" borderId="1" xfId="0" applyNumberFormat="1" applyFont="1" applyFill="1" applyBorder="1" applyAlignment="1" applyProtection="1">
      <alignment horizontal="center" vertical="center" wrapText="1"/>
    </xf>
    <xf numFmtId="165" fontId="2" fillId="14" borderId="1" xfId="0" applyNumberFormat="1" applyFont="1" applyFill="1" applyBorder="1" applyAlignment="1">
      <alignment horizontal="center" vertical="center" wrapText="1"/>
    </xf>
    <xf numFmtId="164" fontId="2" fillId="16" borderId="1" xfId="0" applyNumberFormat="1" applyFont="1" applyFill="1" applyBorder="1" applyAlignment="1">
      <alignment horizontal="center" vertical="center" wrapText="1"/>
    </xf>
    <xf numFmtId="177" fontId="2" fillId="15" borderId="1" xfId="0" applyNumberFormat="1" applyFont="1" applyFill="1" applyBorder="1" applyAlignment="1">
      <alignment horizontal="center" vertical="center"/>
    </xf>
    <xf numFmtId="164" fontId="2" fillId="14" borderId="1" xfId="0" applyNumberFormat="1" applyFont="1" applyFill="1" applyBorder="1" applyAlignment="1">
      <alignment horizontal="center" vertical="center" wrapText="1"/>
    </xf>
    <xf numFmtId="169" fontId="2" fillId="14" borderId="6" xfId="0" applyNumberFormat="1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wrapText="1"/>
    </xf>
    <xf numFmtId="177" fontId="2" fillId="14" borderId="1" xfId="0" applyNumberFormat="1" applyFont="1" applyFill="1" applyBorder="1" applyAlignment="1">
      <alignment horizontal="center" vertical="center" wrapText="1"/>
    </xf>
    <xf numFmtId="167" fontId="3" fillId="7" borderId="34" xfId="0" applyNumberFormat="1" applyFont="1" applyFill="1" applyBorder="1" applyAlignment="1" applyProtection="1">
      <alignment horizontal="center" vertical="center"/>
      <protection locked="0"/>
    </xf>
    <xf numFmtId="0" fontId="2" fillId="17" borderId="33" xfId="0" applyFont="1" applyFill="1" applyBorder="1" applyAlignment="1">
      <alignment wrapText="1"/>
    </xf>
    <xf numFmtId="167" fontId="3" fillId="7" borderId="16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>
      <alignment wrapText="1"/>
    </xf>
    <xf numFmtId="168" fontId="9" fillId="4" borderId="2" xfId="0" applyNumberFormat="1" applyFont="1" applyFill="1" applyBorder="1" applyAlignment="1">
      <alignment horizontal="left" vertical="center"/>
    </xf>
    <xf numFmtId="167" fontId="2" fillId="12" borderId="2" xfId="0" applyNumberFormat="1" applyFont="1" applyFill="1" applyBorder="1" applyAlignment="1">
      <alignment horizontal="center" wrapText="1"/>
    </xf>
    <xf numFmtId="0" fontId="2" fillId="12" borderId="2" xfId="0" applyFont="1" applyFill="1" applyBorder="1" applyAlignment="1">
      <alignment horizontal="center" wrapText="1"/>
    </xf>
    <xf numFmtId="167" fontId="2" fillId="12" borderId="2" xfId="0" applyNumberFormat="1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167" fontId="2" fillId="14" borderId="2" xfId="0" applyNumberFormat="1" applyFont="1" applyFill="1" applyBorder="1" applyAlignment="1">
      <alignment horizontal="center" vertical="center" wrapText="1"/>
    </xf>
    <xf numFmtId="167" fontId="6" fillId="15" borderId="2" xfId="0" applyNumberFormat="1" applyFont="1" applyFill="1" applyBorder="1" applyAlignment="1" applyProtection="1">
      <alignment horizontal="center" vertical="center" wrapText="1"/>
    </xf>
    <xf numFmtId="165" fontId="2" fillId="14" borderId="2" xfId="0" applyNumberFormat="1" applyFont="1" applyFill="1" applyBorder="1" applyAlignment="1">
      <alignment horizontal="center" vertical="center" wrapText="1"/>
    </xf>
    <xf numFmtId="164" fontId="2" fillId="16" borderId="2" xfId="0" applyNumberFormat="1" applyFont="1" applyFill="1" applyBorder="1" applyAlignment="1">
      <alignment horizontal="center" vertical="center" wrapText="1"/>
    </xf>
    <xf numFmtId="177" fontId="2" fillId="15" borderId="2" xfId="0" applyNumberFormat="1" applyFont="1" applyFill="1" applyBorder="1" applyAlignment="1">
      <alignment horizontal="center" vertical="center"/>
    </xf>
    <xf numFmtId="164" fontId="2" fillId="14" borderId="2" xfId="0" applyNumberFormat="1" applyFont="1" applyFill="1" applyBorder="1" applyAlignment="1">
      <alignment horizontal="center" vertical="center" wrapText="1"/>
    </xf>
    <xf numFmtId="177" fontId="2" fillId="14" borderId="2" xfId="0" applyNumberFormat="1" applyFont="1" applyFill="1" applyBorder="1" applyAlignment="1">
      <alignment horizontal="center" vertical="center" wrapText="1"/>
    </xf>
    <xf numFmtId="169" fontId="2" fillId="14" borderId="7" xfId="0" applyNumberFormat="1" applyFont="1" applyFill="1" applyBorder="1" applyAlignment="1">
      <alignment horizontal="center" vertical="center" wrapText="1"/>
    </xf>
    <xf numFmtId="177" fontId="15" fillId="18" borderId="35" xfId="0" applyNumberFormat="1" applyFont="1" applyFill="1" applyBorder="1" applyAlignment="1">
      <alignment horizontal="center" vertical="center"/>
    </xf>
    <xf numFmtId="0" fontId="15" fillId="19" borderId="19" xfId="0" applyFont="1" applyFill="1" applyBorder="1" applyAlignment="1">
      <alignment horizontal="center" wrapText="1"/>
    </xf>
    <xf numFmtId="0" fontId="0" fillId="19" borderId="0" xfId="0" applyFill="1"/>
    <xf numFmtId="2" fontId="15" fillId="19" borderId="16" xfId="0" applyNumberFormat="1" applyFont="1" applyFill="1" applyBorder="1" applyAlignment="1">
      <alignment horizontal="center" vertical="center" wrapText="1"/>
    </xf>
    <xf numFmtId="0" fontId="2" fillId="19" borderId="35" xfId="0" applyFont="1" applyFill="1" applyBorder="1" applyAlignment="1">
      <alignment wrapText="1"/>
    </xf>
    <xf numFmtId="168" fontId="9" fillId="19" borderId="35" xfId="0" applyNumberFormat="1" applyFont="1" applyFill="1" applyBorder="1" applyAlignment="1">
      <alignment horizontal="left" vertical="center"/>
    </xf>
    <xf numFmtId="167" fontId="15" fillId="19" borderId="35" xfId="0" applyNumberFormat="1" applyFont="1" applyFill="1" applyBorder="1" applyAlignment="1">
      <alignment horizontal="center" wrapText="1"/>
    </xf>
    <xf numFmtId="0" fontId="15" fillId="19" borderId="35" xfId="0" applyFont="1" applyFill="1" applyBorder="1" applyAlignment="1">
      <alignment horizontal="center" wrapText="1"/>
    </xf>
    <xf numFmtId="167" fontId="15" fillId="19" borderId="35" xfId="0" applyNumberFormat="1" applyFont="1" applyFill="1" applyBorder="1" applyAlignment="1">
      <alignment horizontal="center" vertical="center" wrapText="1"/>
    </xf>
    <xf numFmtId="0" fontId="15" fillId="19" borderId="35" xfId="0" applyFont="1" applyFill="1" applyBorder="1" applyAlignment="1">
      <alignment horizontal="center" vertical="center" wrapText="1"/>
    </xf>
    <xf numFmtId="165" fontId="15" fillId="19" borderId="35" xfId="0" applyNumberFormat="1" applyFont="1" applyFill="1" applyBorder="1" applyAlignment="1">
      <alignment horizontal="center" vertical="center" wrapText="1"/>
    </xf>
    <xf numFmtId="164" fontId="15" fillId="19" borderId="35" xfId="0" applyNumberFormat="1" applyFont="1" applyFill="1" applyBorder="1" applyAlignment="1">
      <alignment horizontal="center" vertical="center" wrapText="1"/>
    </xf>
    <xf numFmtId="177" fontId="15" fillId="19" borderId="35" xfId="0" applyNumberFormat="1" applyFont="1" applyFill="1" applyBorder="1" applyAlignment="1">
      <alignment horizontal="center" vertical="center" wrapText="1"/>
    </xf>
    <xf numFmtId="169" fontId="15" fillId="19" borderId="19" xfId="0" applyNumberFormat="1" applyFont="1" applyFill="1" applyBorder="1" applyAlignment="1">
      <alignment horizontal="center" vertical="center" wrapText="1"/>
    </xf>
    <xf numFmtId="164" fontId="15" fillId="20" borderId="35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5" fillId="6" borderId="0" xfId="0" applyFont="1" applyFill="1"/>
    <xf numFmtId="0" fontId="26" fillId="6" borderId="0" xfId="0" applyFont="1" applyFill="1"/>
    <xf numFmtId="172" fontId="15" fillId="18" borderId="35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175" fontId="10" fillId="0" borderId="0" xfId="0" applyNumberFormat="1" applyFont="1" applyFill="1" applyBorder="1" applyAlignment="1" applyProtection="1">
      <alignment horizontal="center"/>
      <protection locked="0"/>
    </xf>
    <xf numFmtId="176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28" fillId="0" borderId="0" xfId="0" applyFont="1" applyFill="1" applyBorder="1"/>
    <xf numFmtId="180" fontId="27" fillId="0" borderId="0" xfId="0" applyNumberFormat="1" applyFont="1" applyFill="1" applyBorder="1"/>
    <xf numFmtId="0" fontId="0" fillId="0" borderId="0" xfId="0" applyFill="1" applyBorder="1" applyAlignment="1">
      <alignment wrapText="1"/>
    </xf>
    <xf numFmtId="0" fontId="29" fillId="0" borderId="0" xfId="0" applyFont="1" applyFill="1" applyBorder="1"/>
    <xf numFmtId="0" fontId="8" fillId="0" borderId="0" xfId="0" applyFont="1" applyFill="1" applyBorder="1"/>
    <xf numFmtId="181" fontId="27" fillId="0" borderId="0" xfId="0" applyNumberFormat="1" applyFont="1" applyFill="1" applyBorder="1"/>
    <xf numFmtId="181" fontId="0" fillId="0" borderId="0" xfId="0" applyNumberFormat="1" applyFill="1" applyBorder="1"/>
    <xf numFmtId="2" fontId="27" fillId="0" borderId="0" xfId="0" applyNumberFormat="1" applyFont="1" applyFill="1" applyBorder="1"/>
    <xf numFmtId="20" fontId="27" fillId="0" borderId="0" xfId="0" applyNumberFormat="1" applyFont="1" applyFill="1" applyBorder="1"/>
    <xf numFmtId="178" fontId="0" fillId="0" borderId="0" xfId="0" applyNumberFormat="1" applyFill="1" applyBorder="1"/>
    <xf numFmtId="178" fontId="0" fillId="0" borderId="0" xfId="0" applyNumberFormat="1" applyFill="1" applyBorder="1" applyAlignment="1">
      <alignment horizontal="center"/>
    </xf>
    <xf numFmtId="179" fontId="27" fillId="0" borderId="0" xfId="0" applyNumberFormat="1" applyFont="1" applyFill="1" applyBorder="1"/>
    <xf numFmtId="0" fontId="27" fillId="0" borderId="0" xfId="0" applyFont="1" applyFill="1" applyBorder="1" applyAlignment="1">
      <alignment wrapText="1"/>
    </xf>
    <xf numFmtId="178" fontId="27" fillId="0" borderId="0" xfId="0" applyNumberFormat="1" applyFont="1" applyFill="1" applyBorder="1"/>
    <xf numFmtId="0" fontId="30" fillId="0" borderId="0" xfId="0" applyFont="1" applyFill="1" applyBorder="1"/>
    <xf numFmtId="0" fontId="31" fillId="0" borderId="0" xfId="0" applyFont="1" applyFill="1" applyBorder="1"/>
    <xf numFmtId="0" fontId="32" fillId="0" borderId="0" xfId="0" applyFont="1" applyFill="1" applyBorder="1"/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6" fillId="5" borderId="0" xfId="0" applyFont="1" applyFill="1" applyBorder="1"/>
    <xf numFmtId="0" fontId="1" fillId="5" borderId="0" xfId="0" applyFont="1" applyFill="1" applyBorder="1"/>
    <xf numFmtId="0" fontId="33" fillId="5" borderId="0" xfId="0" applyFont="1" applyFill="1" applyBorder="1"/>
    <xf numFmtId="0" fontId="34" fillId="5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right"/>
    </xf>
    <xf numFmtId="0" fontId="35" fillId="5" borderId="0" xfId="0" applyFont="1" applyFill="1" applyBorder="1" applyAlignment="1">
      <alignment wrapText="1"/>
    </xf>
    <xf numFmtId="0" fontId="34" fillId="5" borderId="0" xfId="0" applyFont="1" applyFill="1" applyBorder="1" applyAlignment="1" applyProtection="1">
      <alignment vertical="center"/>
      <protection locked="0"/>
    </xf>
    <xf numFmtId="173" fontId="35" fillId="5" borderId="0" xfId="0" applyNumberFormat="1" applyFont="1" applyFill="1" applyBorder="1" applyAlignment="1" applyProtection="1">
      <alignment horizontal="center" vertical="center"/>
      <protection locked="0"/>
    </xf>
    <xf numFmtId="0" fontId="35" fillId="5" borderId="0" xfId="0" applyFont="1" applyFill="1" applyBorder="1" applyAlignment="1" applyProtection="1">
      <alignment horizontal="right" vertical="center"/>
      <protection locked="0"/>
    </xf>
    <xf numFmtId="0" fontId="35" fillId="5" borderId="0" xfId="0" applyFont="1" applyFill="1" applyBorder="1" applyAlignment="1" applyProtection="1">
      <alignment wrapText="1"/>
      <protection hidden="1"/>
    </xf>
    <xf numFmtId="2" fontId="35" fillId="5" borderId="0" xfId="0" applyNumberFormat="1" applyFont="1" applyFill="1" applyBorder="1" applyAlignment="1" applyProtection="1">
      <alignment wrapText="1"/>
      <protection hidden="1"/>
    </xf>
    <xf numFmtId="0" fontId="35" fillId="5" borderId="0" xfId="0" applyFont="1" applyFill="1" applyBorder="1" applyAlignment="1">
      <alignment horizontal="center" vertical="center" wrapText="1"/>
    </xf>
    <xf numFmtId="170" fontId="35" fillId="5" borderId="0" xfId="0" applyNumberFormat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3399FF"/>
      <color rgb="FF66CCFF"/>
      <color rgb="FFFFFF66"/>
      <color rgb="FF88D0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916782</xdr:colOff>
      <xdr:row>3</xdr:row>
      <xdr:rowOff>35719</xdr:rowOff>
    </xdr:from>
    <xdr:to>
      <xdr:col>4</xdr:col>
      <xdr:colOff>1071563</xdr:colOff>
      <xdr:row>3</xdr:row>
      <xdr:rowOff>226219</xdr:rowOff>
    </xdr:to>
    <xdr:sp macro="" textlink="">
      <xdr:nvSpPr>
        <xdr:cNvPr id="3" name="Pfeil nach unten 2"/>
        <xdr:cNvSpPr/>
      </xdr:nvSpPr>
      <xdr:spPr>
        <a:xfrm>
          <a:off x="4679157" y="988219"/>
          <a:ext cx="154781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isemobilist.de/Download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495"/>
  <sheetViews>
    <sheetView tabSelected="1" zoomScale="90" zoomScaleNormal="90" workbookViewId="0">
      <selection activeCell="E4" sqref="E4"/>
    </sheetView>
  </sheetViews>
  <sheetFormatPr baseColWidth="10" defaultRowHeight="15"/>
  <cols>
    <col min="1" max="1" width="1" customWidth="1"/>
    <col min="2" max="2" width="30.140625" customWidth="1"/>
    <col min="3" max="3" width="16.42578125" customWidth="1"/>
    <col min="4" max="4" width="19.28515625" customWidth="1"/>
    <col min="5" max="5" width="16.42578125" customWidth="1"/>
    <col min="6" max="6" width="18.42578125" customWidth="1"/>
    <col min="7" max="7" width="16.5703125" customWidth="1"/>
    <col min="8" max="8" width="17.85546875" customWidth="1"/>
    <col min="9" max="9" width="16.42578125" customWidth="1"/>
    <col min="10" max="10" width="16.5703125" customWidth="1"/>
    <col min="11" max="11" width="16.85546875" customWidth="1"/>
    <col min="12" max="12" width="16.5703125" customWidth="1"/>
    <col min="13" max="13" width="15.28515625" customWidth="1"/>
    <col min="14" max="15" width="16.85546875" customWidth="1"/>
    <col min="16" max="16" width="14.140625" bestFit="1" customWidth="1"/>
  </cols>
  <sheetData>
    <row r="1" spans="1:16">
      <c r="A1" s="25"/>
      <c r="B1" s="25"/>
      <c r="C1" s="25"/>
    </row>
    <row r="2" spans="1:16" ht="18.75" customHeight="1" thickBot="1">
      <c r="A2" s="43" t="s">
        <v>45</v>
      </c>
      <c r="B2" s="29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6" ht="42" customHeight="1" thickBot="1">
      <c r="A3" s="4"/>
      <c r="B3" s="32" t="s">
        <v>12</v>
      </c>
      <c r="C3" s="53">
        <v>100</v>
      </c>
      <c r="D3" s="38">
        <f>C3/2</f>
        <v>50</v>
      </c>
      <c r="E3" s="38">
        <f>D3</f>
        <v>50</v>
      </c>
      <c r="F3" s="38">
        <f>E3</f>
        <v>50</v>
      </c>
      <c r="G3" s="38">
        <f t="shared" ref="G3:P3" si="0">F3</f>
        <v>50</v>
      </c>
      <c r="H3" s="38">
        <f t="shared" si="0"/>
        <v>50</v>
      </c>
      <c r="I3" s="38">
        <f t="shared" si="0"/>
        <v>50</v>
      </c>
      <c r="J3" s="38">
        <f t="shared" si="0"/>
        <v>50</v>
      </c>
      <c r="K3" s="38">
        <f t="shared" si="0"/>
        <v>50</v>
      </c>
      <c r="L3" s="38">
        <f t="shared" si="0"/>
        <v>50</v>
      </c>
      <c r="M3" s="38">
        <f t="shared" si="0"/>
        <v>50</v>
      </c>
      <c r="N3" s="38">
        <f t="shared" si="0"/>
        <v>50</v>
      </c>
      <c r="O3" s="115">
        <f t="shared" si="0"/>
        <v>50</v>
      </c>
      <c r="P3" s="115">
        <f t="shared" si="0"/>
        <v>50</v>
      </c>
    </row>
    <row r="4" spans="1:16" ht="44.25" customHeight="1" thickBot="1">
      <c r="A4" s="1"/>
      <c r="B4" s="33" t="s">
        <v>21</v>
      </c>
      <c r="C4" s="54">
        <v>100</v>
      </c>
      <c r="D4" s="34" t="s">
        <v>20</v>
      </c>
      <c r="E4" s="18" t="s">
        <v>58</v>
      </c>
      <c r="F4" s="147" t="s">
        <v>44</v>
      </c>
      <c r="G4" s="148"/>
      <c r="H4" s="148"/>
      <c r="I4" s="148"/>
      <c r="J4" s="148"/>
      <c r="K4" s="31"/>
      <c r="L4" s="31"/>
      <c r="M4" s="31"/>
      <c r="N4" s="31"/>
    </row>
    <row r="5" spans="1:16" ht="45.75" customHeight="1" thickBot="1">
      <c r="A5" s="1"/>
      <c r="B5" s="33" t="s">
        <v>13</v>
      </c>
      <c r="C5" s="12">
        <v>6.3</v>
      </c>
      <c r="D5" s="12">
        <v>6.3</v>
      </c>
      <c r="E5" s="17">
        <v>10</v>
      </c>
      <c r="F5" s="11">
        <v>10</v>
      </c>
      <c r="G5" s="11">
        <v>10</v>
      </c>
      <c r="H5" s="11">
        <v>12.5</v>
      </c>
      <c r="I5" s="11">
        <v>12.5</v>
      </c>
      <c r="J5" s="11">
        <v>12.5</v>
      </c>
      <c r="K5" s="11">
        <v>11.5</v>
      </c>
      <c r="L5" s="11">
        <v>10</v>
      </c>
      <c r="M5" s="11">
        <v>6.3</v>
      </c>
      <c r="N5" s="83">
        <v>6.3</v>
      </c>
      <c r="O5" s="85">
        <v>2.6</v>
      </c>
    </row>
    <row r="6" spans="1:16" ht="15.75" thickBot="1">
      <c r="A6" s="1"/>
      <c r="B6" s="20"/>
      <c r="C6" s="81" t="s">
        <v>0</v>
      </c>
      <c r="D6" s="81" t="s">
        <v>1</v>
      </c>
      <c r="E6" s="81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1" t="s">
        <v>9</v>
      </c>
      <c r="M6" s="81" t="s">
        <v>10</v>
      </c>
      <c r="N6" s="84" t="s">
        <v>11</v>
      </c>
      <c r="O6" s="101" t="s">
        <v>51</v>
      </c>
    </row>
    <row r="7" spans="1:16" ht="15" customHeight="1" thickBot="1">
      <c r="A7" s="1"/>
      <c r="B7" s="21" t="s">
        <v>36</v>
      </c>
      <c r="C7" s="145" t="s">
        <v>41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/>
      <c r="O7" s="102"/>
    </row>
    <row r="8" spans="1:16" ht="30" customHeight="1">
      <c r="A8" s="7"/>
      <c r="B8" s="22" t="s">
        <v>35</v>
      </c>
      <c r="C8" s="26">
        <f>IF(E4="Flach",0.69,0.91)</f>
        <v>0.69</v>
      </c>
      <c r="D8" s="26">
        <f>IF(E4="Flach",1.37,1.76)</f>
        <v>1.37</v>
      </c>
      <c r="E8" s="26">
        <f>IF(E4="Flach",2.86,3.2)</f>
        <v>2.86</v>
      </c>
      <c r="F8" s="26">
        <f>IF(E4="Flach",4.29,4.65)</f>
        <v>4.29</v>
      </c>
      <c r="G8" s="26">
        <f>IF(E4="Flach",4.92,5.01)</f>
        <v>4.92</v>
      </c>
      <c r="H8" s="26">
        <f>IF(E4="Flach",5.2,5.38)</f>
        <v>5.2</v>
      </c>
      <c r="I8" s="26">
        <f>IF(E4="Flach",5.21,5.21)</f>
        <v>5.21</v>
      </c>
      <c r="J8" s="26">
        <f>IF(E4="Flach",4.42,4.64)</f>
        <v>4.42</v>
      </c>
      <c r="K8" s="26">
        <f>IF(E4="Flach",3.17,3.7)</f>
        <v>3.17</v>
      </c>
      <c r="L8" s="26">
        <f>IF(E4="Flach",1.86,2.37)</f>
        <v>1.86</v>
      </c>
      <c r="M8" s="26">
        <f>IF(E4="Flach",0.81,1.08)</f>
        <v>0.81</v>
      </c>
      <c r="N8" s="26">
        <f>IF(E4="Flach",0.53,0.72)</f>
        <v>0.53</v>
      </c>
      <c r="O8" s="103">
        <v>0.69</v>
      </c>
    </row>
    <row r="9" spans="1:16" ht="0.75" customHeight="1">
      <c r="A9" s="2"/>
      <c r="B9" s="23"/>
      <c r="C9" s="6">
        <f>C5-C13/100*6</f>
        <v>6.024</v>
      </c>
      <c r="D9" s="6">
        <f t="shared" ref="D9:M9" si="1">D5-D13/100*6</f>
        <v>5.7561099999999996</v>
      </c>
      <c r="E9" s="6">
        <f t="shared" si="1"/>
        <v>8.9332200000000004</v>
      </c>
      <c r="F9" s="6">
        <f t="shared" si="1"/>
        <v>8.4663250000000012</v>
      </c>
      <c r="G9" s="6">
        <f t="shared" si="1"/>
        <v>8.3001400000000007</v>
      </c>
      <c r="H9" s="6">
        <f t="shared" si="1"/>
        <v>10.721599999999999</v>
      </c>
      <c r="I9" s="6">
        <f t="shared" si="1"/>
        <v>10.71818</v>
      </c>
      <c r="J9" s="6">
        <f t="shared" si="1"/>
        <v>10.955209999999999</v>
      </c>
      <c r="K9" s="6">
        <f t="shared" si="1"/>
        <v>10.390499999999999</v>
      </c>
      <c r="L9" s="6">
        <f t="shared" si="1"/>
        <v>9.2838999999999992</v>
      </c>
      <c r="M9" s="6">
        <f t="shared" si="1"/>
        <v>5.9816699999999994</v>
      </c>
      <c r="N9" s="86">
        <f>N5-N13/100*6</f>
        <v>6.0877349999999995</v>
      </c>
      <c r="O9" s="104">
        <v>0.69</v>
      </c>
    </row>
    <row r="10" spans="1:16" ht="2.25" customHeight="1">
      <c r="A10" s="3"/>
      <c r="B10" s="24" t="s">
        <v>14</v>
      </c>
      <c r="C10" s="9">
        <f>C8*C4</f>
        <v>69</v>
      </c>
      <c r="D10" s="10">
        <f>D8*C4</f>
        <v>137</v>
      </c>
      <c r="E10" s="9">
        <f>E8*C4</f>
        <v>286</v>
      </c>
      <c r="F10" s="10">
        <f>F8*C4</f>
        <v>429</v>
      </c>
      <c r="G10" s="9">
        <f>G8*C4</f>
        <v>492</v>
      </c>
      <c r="H10" s="9">
        <f>H8*C4</f>
        <v>520</v>
      </c>
      <c r="I10" s="9">
        <f>I8*C4</f>
        <v>521</v>
      </c>
      <c r="J10" s="9">
        <f>J8*C4</f>
        <v>442</v>
      </c>
      <c r="K10" s="9">
        <f>K8*C4</f>
        <v>317</v>
      </c>
      <c r="L10" s="9">
        <f>L8*C4</f>
        <v>186</v>
      </c>
      <c r="M10" s="9">
        <f>M8*C4</f>
        <v>81</v>
      </c>
      <c r="N10" s="87">
        <f>N8*C4</f>
        <v>53</v>
      </c>
      <c r="O10" s="105">
        <f>O8*C4</f>
        <v>69</v>
      </c>
    </row>
    <row r="11" spans="1:16" ht="39.75" customHeight="1">
      <c r="A11" s="44"/>
      <c r="B11" s="162" t="s">
        <v>46</v>
      </c>
      <c r="C11" s="70">
        <f>C10/12</f>
        <v>5.75</v>
      </c>
      <c r="D11" s="70">
        <f t="shared" ref="D11:N11" si="2">D10/12</f>
        <v>11.416666666666666</v>
      </c>
      <c r="E11" s="70">
        <f t="shared" si="2"/>
        <v>23.833333333333332</v>
      </c>
      <c r="F11" s="45">
        <f t="shared" si="2"/>
        <v>35.75</v>
      </c>
      <c r="G11" s="45">
        <f t="shared" si="2"/>
        <v>41</v>
      </c>
      <c r="H11" s="45">
        <f t="shared" si="2"/>
        <v>43.333333333333336</v>
      </c>
      <c r="I11" s="45">
        <f t="shared" si="2"/>
        <v>43.416666666666664</v>
      </c>
      <c r="J11" s="45">
        <f t="shared" si="2"/>
        <v>36.833333333333336</v>
      </c>
      <c r="K11" s="45">
        <f t="shared" si="2"/>
        <v>26.416666666666668</v>
      </c>
      <c r="L11" s="70">
        <f t="shared" si="2"/>
        <v>15.5</v>
      </c>
      <c r="M11" s="70">
        <f>M10/12</f>
        <v>6.75</v>
      </c>
      <c r="N11" s="88">
        <f t="shared" si="2"/>
        <v>4.416666666666667</v>
      </c>
      <c r="O11" s="106">
        <f>O10/12</f>
        <v>5.75</v>
      </c>
    </row>
    <row r="12" spans="1:16">
      <c r="A12" s="44"/>
      <c r="B12" s="162"/>
      <c r="C12" s="71"/>
      <c r="D12" s="71"/>
      <c r="E12" s="71"/>
      <c r="F12" s="46"/>
      <c r="G12" s="46"/>
      <c r="H12" s="46"/>
      <c r="I12" s="46"/>
      <c r="J12" s="46"/>
      <c r="K12" s="46"/>
      <c r="L12" s="71"/>
      <c r="M12" s="71"/>
      <c r="N12" s="89"/>
      <c r="O12" s="107"/>
    </row>
    <row r="13" spans="1:16" ht="33.75" customHeight="1">
      <c r="A13" s="44"/>
      <c r="B13" s="162" t="s">
        <v>47</v>
      </c>
      <c r="C13" s="72">
        <f>C11/100*80</f>
        <v>4.6000000000000005</v>
      </c>
      <c r="D13" s="72">
        <f>D11/100*79.4</f>
        <v>9.0648333333333344</v>
      </c>
      <c r="E13" s="72">
        <f>E11/100*74.6</f>
        <v>17.779666666666664</v>
      </c>
      <c r="F13" s="47">
        <f>F11/100*71.5</f>
        <v>25.561249999999998</v>
      </c>
      <c r="G13" s="47">
        <f>G11/100*69.1</f>
        <v>28.330999999999996</v>
      </c>
      <c r="H13" s="47">
        <f>H11/100*68.4</f>
        <v>29.640000000000004</v>
      </c>
      <c r="I13" s="47">
        <f>I11/100*68.4</f>
        <v>29.697000000000003</v>
      </c>
      <c r="J13" s="47">
        <f>J11/100*69.9</f>
        <v>25.746500000000005</v>
      </c>
      <c r="K13" s="47">
        <f>K11/100*70</f>
        <v>18.491666666666667</v>
      </c>
      <c r="L13" s="72">
        <f>L11/100*77</f>
        <v>11.935</v>
      </c>
      <c r="M13" s="72">
        <f>M11/100*78.6</f>
        <v>5.3055000000000003</v>
      </c>
      <c r="N13" s="90">
        <f>N11/100*80.1</f>
        <v>3.53775</v>
      </c>
      <c r="O13" s="108">
        <f>O11/100*80.1</f>
        <v>4.6057499999999996</v>
      </c>
    </row>
    <row r="14" spans="1:16" ht="0.75" customHeight="1">
      <c r="A14" s="3"/>
      <c r="B14" s="163"/>
      <c r="C14" s="73">
        <f>C13/100*8</f>
        <v>0.36800000000000005</v>
      </c>
      <c r="D14" s="73"/>
      <c r="E14" s="73"/>
      <c r="F14" s="5"/>
      <c r="G14" s="5"/>
      <c r="H14" s="5"/>
      <c r="I14" s="5"/>
      <c r="J14" s="5"/>
      <c r="K14" s="5"/>
      <c r="L14" s="73"/>
      <c r="M14" s="73"/>
      <c r="N14" s="91"/>
      <c r="O14" s="109"/>
    </row>
    <row r="15" spans="1:16" ht="34.5" customHeight="1">
      <c r="A15" s="39"/>
      <c r="B15" s="40" t="s">
        <v>19</v>
      </c>
      <c r="C15" s="74">
        <f>C13-C5</f>
        <v>-1.6999999999999993</v>
      </c>
      <c r="D15" s="74">
        <f t="shared" ref="D15:N15" si="3">D13-D5</f>
        <v>2.7648333333333346</v>
      </c>
      <c r="E15" s="74">
        <f t="shared" si="3"/>
        <v>7.7796666666666638</v>
      </c>
      <c r="F15" s="41">
        <f t="shared" si="3"/>
        <v>15.561249999999998</v>
      </c>
      <c r="G15" s="41">
        <f t="shared" si="3"/>
        <v>18.330999999999996</v>
      </c>
      <c r="H15" s="41">
        <f t="shared" si="3"/>
        <v>17.140000000000004</v>
      </c>
      <c r="I15" s="41">
        <f t="shared" si="3"/>
        <v>17.197000000000003</v>
      </c>
      <c r="J15" s="41">
        <f t="shared" si="3"/>
        <v>13.246500000000005</v>
      </c>
      <c r="K15" s="41">
        <f t="shared" si="3"/>
        <v>6.9916666666666671</v>
      </c>
      <c r="L15" s="74">
        <f t="shared" si="3"/>
        <v>1.9350000000000005</v>
      </c>
      <c r="M15" s="74">
        <f t="shared" si="3"/>
        <v>-0.9944999999999995</v>
      </c>
      <c r="N15" s="92">
        <f t="shared" si="3"/>
        <v>-2.7622499999999999</v>
      </c>
      <c r="O15" s="108">
        <f>O13-O5</f>
        <v>2.0057499999999995</v>
      </c>
    </row>
    <row r="16" spans="1:16" s="61" customFormat="1" ht="27" customHeight="1">
      <c r="A16" s="65"/>
      <c r="B16" s="63" t="s">
        <v>49</v>
      </c>
      <c r="C16" s="75">
        <f>C8*C4/12/100*20/100*80-C5</f>
        <v>-5.38</v>
      </c>
      <c r="D16" s="75">
        <f>D8*C4/12/100*20/100*80-D5</f>
        <v>-4.4733333333333336</v>
      </c>
      <c r="E16" s="75">
        <f>E8*C4/12/100*20/100*80-E5</f>
        <v>-6.1866666666666674</v>
      </c>
      <c r="F16" s="66">
        <f>F8*C4/12/100*20/100*80-F5</f>
        <v>-4.28</v>
      </c>
      <c r="G16" s="66">
        <f>G8*C4/12/100*20/100*80-G5</f>
        <v>-3.4400000000000013</v>
      </c>
      <c r="H16" s="66">
        <f>H8*C4/12/100*20/100*80-H5</f>
        <v>-5.5666666666666655</v>
      </c>
      <c r="I16" s="66">
        <f>I8*C4/12/100*20/100*80-I5</f>
        <v>-5.5533333333333337</v>
      </c>
      <c r="J16" s="66">
        <f>J8*C4/12/100*20/100*80-J5</f>
        <v>-6.6066666666666665</v>
      </c>
      <c r="K16" s="66">
        <f>K8*C4/12/100*20/100*80-K5</f>
        <v>-7.2733333333333334</v>
      </c>
      <c r="L16" s="75">
        <f>L8*C4/12/100*20/100*80-L5</f>
        <v>-7.52</v>
      </c>
      <c r="M16" s="75">
        <f>M8*C4/12/100*20/100*80-M5</f>
        <v>-5.22</v>
      </c>
      <c r="N16" s="93">
        <f>N8*C4/12/100*20/100*80-N5</f>
        <v>-5.5933333333333328</v>
      </c>
      <c r="O16" s="118">
        <f>O8*C4/12/100*20/100*80-O5</f>
        <v>-1.68</v>
      </c>
    </row>
    <row r="17" spans="1:15" ht="41.25" customHeight="1">
      <c r="A17" s="39"/>
      <c r="B17" s="40" t="s">
        <v>18</v>
      </c>
      <c r="C17" s="76">
        <f t="shared" ref="C17:M17" si="4">IF(C15&lt;0,D3/C15*-1,"autark")</f>
        <v>29.411764705882366</v>
      </c>
      <c r="D17" s="76" t="str">
        <f t="shared" si="4"/>
        <v>autark</v>
      </c>
      <c r="E17" s="76" t="str">
        <f t="shared" si="4"/>
        <v>autark</v>
      </c>
      <c r="F17" s="51" t="str">
        <f t="shared" si="4"/>
        <v>autark</v>
      </c>
      <c r="G17" s="51" t="str">
        <f t="shared" si="4"/>
        <v>autark</v>
      </c>
      <c r="H17" s="51" t="str">
        <f t="shared" si="4"/>
        <v>autark</v>
      </c>
      <c r="I17" s="51" t="str">
        <f t="shared" si="4"/>
        <v>autark</v>
      </c>
      <c r="J17" s="51" t="str">
        <f t="shared" si="4"/>
        <v>autark</v>
      </c>
      <c r="K17" s="51" t="str">
        <f t="shared" si="4"/>
        <v>autark</v>
      </c>
      <c r="L17" s="76" t="str">
        <f t="shared" si="4"/>
        <v>autark</v>
      </c>
      <c r="M17" s="76">
        <f t="shared" si="4"/>
        <v>50.276520864756186</v>
      </c>
      <c r="N17" s="94">
        <f>IF(N15&lt;0,N3/N15*-1,"autark")</f>
        <v>18.101185627658612</v>
      </c>
      <c r="O17" s="110" t="str">
        <f>IF(O15&lt;0,O3/O15*-1,"autark")</f>
        <v>autark</v>
      </c>
    </row>
    <row r="18" spans="1:15" ht="50.25" customHeight="1">
      <c r="A18" s="68"/>
      <c r="B18" s="67" t="s">
        <v>17</v>
      </c>
      <c r="C18" s="77">
        <f>D3/C5</f>
        <v>7.9365079365079367</v>
      </c>
      <c r="D18" s="77">
        <f>C3/2/D5</f>
        <v>7.9365079365079367</v>
      </c>
      <c r="E18" s="77">
        <f>C3/2/E5</f>
        <v>5</v>
      </c>
      <c r="F18" s="69">
        <f>C3/2/F5</f>
        <v>5</v>
      </c>
      <c r="G18" s="69">
        <f>C3/2/G5</f>
        <v>5</v>
      </c>
      <c r="H18" s="69">
        <f>C3/2/H5</f>
        <v>4</v>
      </c>
      <c r="I18" s="69">
        <f>C3/2/I5</f>
        <v>4</v>
      </c>
      <c r="J18" s="69">
        <f>C3/2/J5</f>
        <v>4</v>
      </c>
      <c r="K18" s="69">
        <f>C3/2/K5</f>
        <v>4.3478260869565215</v>
      </c>
      <c r="L18" s="77">
        <f>C3/2/L5</f>
        <v>5</v>
      </c>
      <c r="M18" s="77">
        <f>C3/2/M5</f>
        <v>7.9365079365079367</v>
      </c>
      <c r="N18" s="95">
        <f>C3/2/N5</f>
        <v>7.9365079365079367</v>
      </c>
      <c r="O18" s="114">
        <f>C3/2/O5</f>
        <v>19.23076923076923</v>
      </c>
    </row>
    <row r="19" spans="1:15" ht="50.25" customHeight="1">
      <c r="A19" s="62"/>
      <c r="B19" s="63" t="s">
        <v>48</v>
      </c>
      <c r="C19" s="78">
        <f>IF(C16&gt;=-0.1,"autark",D3/C16)</f>
        <v>-9.2936802973977706</v>
      </c>
      <c r="D19" s="78">
        <f>IF(D16&gt;=-0.1,"autark",D3/D16)</f>
        <v>-11.177347242921012</v>
      </c>
      <c r="E19" s="78">
        <f t="shared" ref="E19:N19" si="5">IF(E16&gt;=-0.1,"autark",E3/E16)</f>
        <v>-8.081896551724137</v>
      </c>
      <c r="F19" s="64">
        <f t="shared" si="5"/>
        <v>-11.682242990654204</v>
      </c>
      <c r="G19" s="64">
        <f>IF(G16&gt;0,"autark",G3/G16)</f>
        <v>-14.534883720930226</v>
      </c>
      <c r="H19" s="64">
        <f t="shared" si="5"/>
        <v>-8.9820359281437145</v>
      </c>
      <c r="I19" s="64">
        <f t="shared" si="5"/>
        <v>-9.0036014405762295</v>
      </c>
      <c r="J19" s="64">
        <f t="shared" si="5"/>
        <v>-7.5681130171543893</v>
      </c>
      <c r="K19" s="64">
        <f t="shared" si="5"/>
        <v>-6.8744271310724105</v>
      </c>
      <c r="L19" s="78">
        <f t="shared" si="5"/>
        <v>-6.6489361702127665</v>
      </c>
      <c r="M19" s="78">
        <f t="shared" si="5"/>
        <v>-9.5785440613026829</v>
      </c>
      <c r="N19" s="96">
        <f t="shared" si="5"/>
        <v>-8.9392133492252697</v>
      </c>
      <c r="O19" s="100">
        <f>IF(O16&gt;=-0.1,"autark",O3/O16)</f>
        <v>-29.761904761904763</v>
      </c>
    </row>
    <row r="20" spans="1:15" ht="50.25" customHeight="1">
      <c r="A20" s="62"/>
      <c r="B20" s="67" t="s">
        <v>52</v>
      </c>
      <c r="C20" s="77">
        <f>C3/100*70/C5</f>
        <v>11.111111111111111</v>
      </c>
      <c r="D20" s="77">
        <f>C3/100*70/D5</f>
        <v>11.111111111111111</v>
      </c>
      <c r="E20" s="77">
        <f>C3/100*70/E5</f>
        <v>7</v>
      </c>
      <c r="F20" s="69">
        <f>C3/100*70/F5</f>
        <v>7</v>
      </c>
      <c r="G20" s="69">
        <f>C3/100*70/G5</f>
        <v>7</v>
      </c>
      <c r="H20" s="69">
        <f>C3/100*70/H5</f>
        <v>5.6</v>
      </c>
      <c r="I20" s="69">
        <f>C3/100*70/I5</f>
        <v>5.6</v>
      </c>
      <c r="J20" s="69">
        <f>C3/100*70/J5</f>
        <v>5.6</v>
      </c>
      <c r="K20" s="69">
        <f>C3/100*70/K5</f>
        <v>6.0869565217391308</v>
      </c>
      <c r="L20" s="77">
        <f>C3/100*70/L5</f>
        <v>7</v>
      </c>
      <c r="M20" s="77">
        <f>C3/100*70/M5</f>
        <v>11.111111111111111</v>
      </c>
      <c r="N20" s="95">
        <f>C3/100*70/N5</f>
        <v>11.111111111111111</v>
      </c>
      <c r="O20" s="114">
        <f>C3/100*70/O5</f>
        <v>26.923076923076923</v>
      </c>
    </row>
    <row r="21" spans="1:15" ht="54.75" customHeight="1">
      <c r="A21" s="39"/>
      <c r="B21" s="40" t="s">
        <v>16</v>
      </c>
      <c r="C21" s="79">
        <f>D3/C13</f>
        <v>10.869565217391303</v>
      </c>
      <c r="D21" s="79">
        <f>D3/D13</f>
        <v>5.5158212138483877</v>
      </c>
      <c r="E21" s="79">
        <f>D3/E13</f>
        <v>2.8122012036221156</v>
      </c>
      <c r="F21" s="42">
        <f>D3/F13</f>
        <v>1.9560858721697885</v>
      </c>
      <c r="G21" s="42">
        <f>D3/G13</f>
        <v>1.7648512230418978</v>
      </c>
      <c r="H21" s="42">
        <f>D3/H13</f>
        <v>1.6869095816464235</v>
      </c>
      <c r="I21" s="42">
        <f>D3/I13</f>
        <v>1.6836717513553556</v>
      </c>
      <c r="J21" s="42">
        <f>D3/J13</f>
        <v>1.9420115355485208</v>
      </c>
      <c r="K21" s="42">
        <f>D3/K13</f>
        <v>2.70392068499324</v>
      </c>
      <c r="L21" s="79">
        <f>D3/L13</f>
        <v>4.1893590280687052</v>
      </c>
      <c r="M21" s="79">
        <f>D3/M13</f>
        <v>9.424182452172273</v>
      </c>
      <c r="N21" s="97">
        <f>D3/N13</f>
        <v>14.133276800226133</v>
      </c>
      <c r="O21" s="111">
        <f>D3/O13</f>
        <v>10.855995223362102</v>
      </c>
    </row>
    <row r="22" spans="1:15" ht="57.75" customHeight="1">
      <c r="A22" s="39"/>
      <c r="B22" s="40" t="s">
        <v>15</v>
      </c>
      <c r="C22" s="82" t="str">
        <f t="shared" ref="C22:K22" si="6">IF(C15&gt;0.7,D3/(C5-C13),"nie")</f>
        <v>nie</v>
      </c>
      <c r="D22" s="82">
        <f t="shared" si="6"/>
        <v>-18.084272710832472</v>
      </c>
      <c r="E22" s="82">
        <f t="shared" si="6"/>
        <v>-6.4270105831440958</v>
      </c>
      <c r="F22" s="60">
        <f t="shared" si="6"/>
        <v>-3.2131094867057599</v>
      </c>
      <c r="G22" s="60">
        <f t="shared" si="6"/>
        <v>-2.7276198788936781</v>
      </c>
      <c r="H22" s="60">
        <f t="shared" si="6"/>
        <v>-2.9171528588098008</v>
      </c>
      <c r="I22" s="60">
        <f t="shared" si="6"/>
        <v>-2.9074838634645572</v>
      </c>
      <c r="J22" s="60">
        <f t="shared" si="6"/>
        <v>-3.7745819650473695</v>
      </c>
      <c r="K22" s="60">
        <f t="shared" si="6"/>
        <v>-7.1513706793802143</v>
      </c>
      <c r="L22" s="82">
        <f>IF(L15&gt;0.7*-1,M3/(L5-L13),"nie")</f>
        <v>-25.839793281653741</v>
      </c>
      <c r="M22" s="82" t="str">
        <f>IF(M15&gt;0.7,N3/(M5-M13),"nie")</f>
        <v>nie</v>
      </c>
      <c r="N22" s="98" t="str">
        <f>IF(N15&gt;0.7,O3/(N5-N13),"nie")</f>
        <v>nie</v>
      </c>
      <c r="O22" s="112">
        <f>IF(O15&gt;0.7,P3/(O5-O13),"nie")</f>
        <v>-24.928331048236327</v>
      </c>
    </row>
    <row r="23" spans="1:15" ht="66" customHeight="1" thickBot="1">
      <c r="A23" s="39"/>
      <c r="B23" s="40" t="s">
        <v>56</v>
      </c>
      <c r="C23" s="80">
        <f>C5*15/C8</f>
        <v>136.95652173913044</v>
      </c>
      <c r="D23" s="80">
        <f t="shared" ref="D23:N23" si="7">D5*15/D8</f>
        <v>68.978102189781012</v>
      </c>
      <c r="E23" s="80">
        <f t="shared" si="7"/>
        <v>52.447552447552447</v>
      </c>
      <c r="F23" s="52">
        <f t="shared" si="7"/>
        <v>34.965034965034967</v>
      </c>
      <c r="G23" s="52">
        <f t="shared" si="7"/>
        <v>30.487804878048781</v>
      </c>
      <c r="H23" s="52">
        <f t="shared" si="7"/>
        <v>36.057692307692307</v>
      </c>
      <c r="I23" s="52">
        <f t="shared" si="7"/>
        <v>35.988483685220729</v>
      </c>
      <c r="J23" s="52">
        <f t="shared" si="7"/>
        <v>42.420814479638011</v>
      </c>
      <c r="K23" s="52">
        <f t="shared" si="7"/>
        <v>54.41640378548896</v>
      </c>
      <c r="L23" s="80">
        <f t="shared" si="7"/>
        <v>80.645161290322577</v>
      </c>
      <c r="M23" s="80">
        <f t="shared" si="7"/>
        <v>116.66666666666666</v>
      </c>
      <c r="N23" s="99">
        <f t="shared" si="7"/>
        <v>178.30188679245282</v>
      </c>
      <c r="O23" s="113">
        <f>O5*15/O8</f>
        <v>56.521739130434788</v>
      </c>
    </row>
    <row r="24" spans="1:15">
      <c r="B24" s="27" t="s">
        <v>42</v>
      </c>
      <c r="C24" s="28" t="s">
        <v>43</v>
      </c>
    </row>
    <row r="25" spans="1:15" hidden="1"/>
    <row r="26" spans="1:15" ht="26.25" hidden="1">
      <c r="A26" s="150"/>
      <c r="B26" s="151"/>
      <c r="C26" s="150"/>
      <c r="D26" s="152"/>
      <c r="E26" s="152"/>
      <c r="F26" s="152"/>
      <c r="G26" s="152"/>
      <c r="H26" s="153"/>
      <c r="I26" s="153"/>
      <c r="J26" s="150"/>
      <c r="K26" s="150"/>
      <c r="L26" s="150"/>
      <c r="M26" s="150"/>
      <c r="N26" s="150"/>
      <c r="O26" s="150"/>
    </row>
    <row r="27" spans="1:15" ht="60.75" hidden="1" customHeight="1">
      <c r="A27" s="150"/>
      <c r="B27" s="154"/>
      <c r="C27" s="155"/>
      <c r="D27" s="156"/>
      <c r="E27" s="156"/>
      <c r="F27" s="156"/>
      <c r="G27" s="156"/>
      <c r="H27" s="157"/>
      <c r="I27" s="157"/>
      <c r="J27" s="149"/>
      <c r="K27" s="149"/>
      <c r="L27" s="149"/>
      <c r="M27" s="149"/>
      <c r="N27" s="149"/>
      <c r="O27" s="150"/>
    </row>
    <row r="28" spans="1:15" hidden="1">
      <c r="A28" s="150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50"/>
    </row>
    <row r="29" spans="1:15" hidden="1">
      <c r="A29" s="150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0"/>
    </row>
    <row r="30" spans="1:15" ht="4.5" hidden="1" customHeight="1">
      <c r="A30" s="150"/>
      <c r="B30" s="158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0"/>
    </row>
    <row r="31" spans="1:15" ht="31.5" hidden="1" customHeight="1">
      <c r="A31" s="150"/>
      <c r="B31" s="160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50"/>
    </row>
    <row r="32" spans="1:15" ht="36" hidden="1" customHeight="1">
      <c r="A32" s="150"/>
      <c r="B32" s="160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50"/>
    </row>
    <row r="33" spans="2:13" hidden="1"/>
    <row r="34" spans="2:13" hidden="1"/>
    <row r="36" spans="2:13" ht="15.75" thickBot="1">
      <c r="B36" s="14" t="s">
        <v>40</v>
      </c>
      <c r="C36" s="15"/>
      <c r="D36" s="15"/>
      <c r="F36" s="14" t="s">
        <v>39</v>
      </c>
      <c r="G36" s="15"/>
      <c r="H36" s="15"/>
      <c r="J36" s="116" t="s">
        <v>53</v>
      </c>
      <c r="K36" s="15"/>
      <c r="L36" s="15"/>
    </row>
    <row r="37" spans="2:13" ht="15.75" thickBot="1">
      <c r="B37" s="16"/>
      <c r="C37" s="19" t="s">
        <v>33</v>
      </c>
      <c r="D37" s="19" t="s">
        <v>34</v>
      </c>
      <c r="F37" s="16"/>
      <c r="G37" s="19" t="s">
        <v>33</v>
      </c>
      <c r="H37" s="19" t="s">
        <v>34</v>
      </c>
      <c r="J37" s="16"/>
      <c r="K37" s="19" t="s">
        <v>33</v>
      </c>
      <c r="L37" s="19" t="s">
        <v>34</v>
      </c>
    </row>
    <row r="38" spans="2:13">
      <c r="B38" s="35" t="s">
        <v>22</v>
      </c>
      <c r="C38" s="55">
        <v>4.2</v>
      </c>
      <c r="D38" s="58">
        <v>2.5</v>
      </c>
      <c r="E38" s="13">
        <f t="shared" ref="E38:E51" si="8">C38*D38</f>
        <v>10.5</v>
      </c>
      <c r="F38" s="35" t="s">
        <v>22</v>
      </c>
      <c r="G38" s="55">
        <v>4.2</v>
      </c>
      <c r="H38" s="58">
        <v>3.5</v>
      </c>
      <c r="I38" s="13">
        <f>G38*H38</f>
        <v>14.700000000000001</v>
      </c>
      <c r="J38" s="35" t="s">
        <v>22</v>
      </c>
      <c r="K38" s="55">
        <v>4.2</v>
      </c>
      <c r="L38" s="58">
        <v>2</v>
      </c>
      <c r="M38" s="13">
        <f>K38*L38</f>
        <v>8.4</v>
      </c>
    </row>
    <row r="39" spans="2:13">
      <c r="B39" s="36" t="s">
        <v>23</v>
      </c>
      <c r="C39" s="56">
        <v>2.9</v>
      </c>
      <c r="D39" s="59">
        <v>0.5</v>
      </c>
      <c r="E39" s="13">
        <f t="shared" si="8"/>
        <v>1.45</v>
      </c>
      <c r="F39" s="36" t="s">
        <v>23</v>
      </c>
      <c r="G39" s="56">
        <v>2.9</v>
      </c>
      <c r="H39" s="59">
        <v>0.5</v>
      </c>
      <c r="I39" s="13">
        <f t="shared" ref="I39:I51" si="9">G39*H39</f>
        <v>1.45</v>
      </c>
      <c r="J39" s="36" t="s">
        <v>23</v>
      </c>
      <c r="K39" s="56">
        <v>2.9</v>
      </c>
      <c r="L39" s="59">
        <v>0.5</v>
      </c>
      <c r="M39" s="13">
        <f t="shared" ref="M39:M51" si="10">K39*L39</f>
        <v>1.45</v>
      </c>
    </row>
    <row r="40" spans="2:13">
      <c r="B40" s="36" t="s">
        <v>24</v>
      </c>
      <c r="C40" s="56"/>
      <c r="D40" s="59"/>
      <c r="E40" s="13">
        <f t="shared" si="8"/>
        <v>0</v>
      </c>
      <c r="F40" s="36" t="s">
        <v>24</v>
      </c>
      <c r="G40" s="56"/>
      <c r="H40" s="59"/>
      <c r="I40" s="13">
        <f t="shared" si="9"/>
        <v>0</v>
      </c>
      <c r="J40" s="36" t="s">
        <v>24</v>
      </c>
      <c r="K40" s="56"/>
      <c r="L40" s="59"/>
      <c r="M40" s="13">
        <f t="shared" si="10"/>
        <v>0</v>
      </c>
    </row>
    <row r="41" spans="2:13">
      <c r="B41" s="36" t="s">
        <v>25</v>
      </c>
      <c r="C41" s="56"/>
      <c r="D41" s="59"/>
      <c r="E41" s="13">
        <f t="shared" si="8"/>
        <v>0</v>
      </c>
      <c r="F41" s="36" t="s">
        <v>25</v>
      </c>
      <c r="G41" s="56"/>
      <c r="H41" s="59"/>
      <c r="I41" s="13">
        <f t="shared" si="9"/>
        <v>0</v>
      </c>
      <c r="J41" s="36" t="s">
        <v>25</v>
      </c>
      <c r="K41" s="56"/>
      <c r="L41" s="59"/>
      <c r="M41" s="13">
        <f t="shared" si="10"/>
        <v>0</v>
      </c>
    </row>
    <row r="42" spans="2:13">
      <c r="B42" s="36" t="s">
        <v>26</v>
      </c>
      <c r="C42" s="56">
        <v>75</v>
      </c>
      <c r="D42" s="59">
        <v>0.01</v>
      </c>
      <c r="E42" s="13">
        <f t="shared" si="8"/>
        <v>0.75</v>
      </c>
      <c r="F42" s="36" t="s">
        <v>26</v>
      </c>
      <c r="G42" s="56">
        <v>75</v>
      </c>
      <c r="H42" s="59">
        <v>0.01</v>
      </c>
      <c r="I42" s="13">
        <f t="shared" si="9"/>
        <v>0.75</v>
      </c>
      <c r="J42" s="36" t="s">
        <v>26</v>
      </c>
      <c r="K42" s="56">
        <v>75</v>
      </c>
      <c r="L42" s="59">
        <v>0.01</v>
      </c>
      <c r="M42" s="13">
        <f t="shared" si="10"/>
        <v>0.75</v>
      </c>
    </row>
    <row r="43" spans="2:13">
      <c r="B43" s="36" t="s">
        <v>55</v>
      </c>
      <c r="C43" s="56">
        <v>15</v>
      </c>
      <c r="D43" s="59">
        <v>0.05</v>
      </c>
      <c r="E43" s="13">
        <f t="shared" si="8"/>
        <v>0.75</v>
      </c>
      <c r="F43" s="36" t="s">
        <v>55</v>
      </c>
      <c r="G43" s="56">
        <v>15</v>
      </c>
      <c r="H43" s="59">
        <v>0.05</v>
      </c>
      <c r="I43" s="13">
        <f t="shared" si="9"/>
        <v>0.75</v>
      </c>
      <c r="J43" s="36" t="s">
        <v>55</v>
      </c>
      <c r="K43" s="56">
        <v>15</v>
      </c>
      <c r="L43" s="59">
        <v>0.05</v>
      </c>
      <c r="M43" s="13">
        <f t="shared" si="10"/>
        <v>0.75</v>
      </c>
    </row>
    <row r="44" spans="2:13">
      <c r="B44" s="36" t="s">
        <v>27</v>
      </c>
      <c r="C44" s="56">
        <v>10</v>
      </c>
      <c r="D44" s="59">
        <v>2</v>
      </c>
      <c r="E44" s="13">
        <f t="shared" si="8"/>
        <v>20</v>
      </c>
      <c r="F44" s="36" t="s">
        <v>27</v>
      </c>
      <c r="G44" s="56">
        <v>10</v>
      </c>
      <c r="H44" s="59">
        <v>1</v>
      </c>
      <c r="I44" s="13">
        <f t="shared" si="9"/>
        <v>10</v>
      </c>
      <c r="J44" s="36" t="s">
        <v>27</v>
      </c>
      <c r="K44" s="56">
        <v>10</v>
      </c>
      <c r="L44" s="59">
        <v>0</v>
      </c>
      <c r="M44" s="13">
        <f t="shared" si="10"/>
        <v>0</v>
      </c>
    </row>
    <row r="45" spans="2:13">
      <c r="B45" s="36" t="s">
        <v>28</v>
      </c>
      <c r="C45" s="56">
        <v>5</v>
      </c>
      <c r="D45" s="59">
        <v>6</v>
      </c>
      <c r="E45" s="13">
        <f t="shared" si="8"/>
        <v>30</v>
      </c>
      <c r="F45" s="36" t="s">
        <v>28</v>
      </c>
      <c r="G45" s="56">
        <v>5</v>
      </c>
      <c r="H45" s="59">
        <v>2</v>
      </c>
      <c r="I45" s="13">
        <f t="shared" si="9"/>
        <v>10</v>
      </c>
      <c r="J45" s="36" t="s">
        <v>28</v>
      </c>
      <c r="K45" s="56">
        <v>5</v>
      </c>
      <c r="L45" s="59">
        <v>2</v>
      </c>
      <c r="M45" s="13">
        <f t="shared" si="10"/>
        <v>10</v>
      </c>
    </row>
    <row r="46" spans="2:13">
      <c r="B46" s="36" t="s">
        <v>29</v>
      </c>
      <c r="C46" s="56"/>
      <c r="D46" s="59"/>
      <c r="E46" s="13">
        <f t="shared" si="8"/>
        <v>0</v>
      </c>
      <c r="F46" s="36" t="s">
        <v>29</v>
      </c>
      <c r="G46" s="56"/>
      <c r="H46" s="59"/>
      <c r="I46" s="13">
        <f t="shared" si="9"/>
        <v>0</v>
      </c>
      <c r="J46" s="36" t="s">
        <v>29</v>
      </c>
      <c r="K46" s="56"/>
      <c r="L46" s="59"/>
      <c r="M46" s="13">
        <f t="shared" si="10"/>
        <v>0</v>
      </c>
    </row>
    <row r="47" spans="2:13">
      <c r="B47" s="36" t="s">
        <v>30</v>
      </c>
      <c r="C47" s="56"/>
      <c r="D47" s="59"/>
      <c r="E47" s="13">
        <f t="shared" si="8"/>
        <v>0</v>
      </c>
      <c r="F47" s="36" t="s">
        <v>30</v>
      </c>
      <c r="G47" s="56"/>
      <c r="H47" s="59"/>
      <c r="I47" s="13">
        <f t="shared" si="9"/>
        <v>0</v>
      </c>
      <c r="J47" s="36" t="s">
        <v>30</v>
      </c>
      <c r="K47" s="56"/>
      <c r="L47" s="59"/>
      <c r="M47" s="13">
        <f t="shared" si="10"/>
        <v>0</v>
      </c>
    </row>
    <row r="48" spans="2:13">
      <c r="B48" s="36" t="s">
        <v>31</v>
      </c>
      <c r="C48" s="56">
        <v>12</v>
      </c>
      <c r="D48" s="59">
        <v>4</v>
      </c>
      <c r="E48" s="13">
        <f t="shared" si="8"/>
        <v>48</v>
      </c>
      <c r="F48" s="36" t="s">
        <v>31</v>
      </c>
      <c r="G48" s="56">
        <v>12</v>
      </c>
      <c r="H48" s="59">
        <v>1.5</v>
      </c>
      <c r="I48" s="13">
        <f t="shared" si="9"/>
        <v>18</v>
      </c>
      <c r="J48" s="36" t="s">
        <v>31</v>
      </c>
      <c r="K48" s="56">
        <v>12</v>
      </c>
      <c r="L48" s="59">
        <v>0</v>
      </c>
      <c r="M48" s="13">
        <f t="shared" si="10"/>
        <v>0</v>
      </c>
    </row>
    <row r="49" spans="2:15">
      <c r="B49" s="36" t="s">
        <v>38</v>
      </c>
      <c r="C49" s="56">
        <v>1.6</v>
      </c>
      <c r="D49" s="59">
        <v>0</v>
      </c>
      <c r="E49" s="13">
        <f t="shared" si="8"/>
        <v>0</v>
      </c>
      <c r="F49" s="36" t="s">
        <v>38</v>
      </c>
      <c r="G49" s="56">
        <v>1.6</v>
      </c>
      <c r="H49" s="59">
        <v>3</v>
      </c>
      <c r="I49" s="13">
        <f t="shared" si="9"/>
        <v>4.8000000000000007</v>
      </c>
      <c r="J49" s="36" t="s">
        <v>38</v>
      </c>
      <c r="K49" s="56">
        <v>1.6</v>
      </c>
      <c r="L49" s="59">
        <v>0</v>
      </c>
      <c r="M49" s="13">
        <f t="shared" si="10"/>
        <v>0</v>
      </c>
    </row>
    <row r="50" spans="2:15">
      <c r="B50" s="36" t="s">
        <v>37</v>
      </c>
      <c r="C50" s="56">
        <v>2.5</v>
      </c>
      <c r="D50" s="59">
        <v>10</v>
      </c>
      <c r="E50" s="13">
        <f t="shared" si="8"/>
        <v>25</v>
      </c>
      <c r="F50" s="36" t="s">
        <v>37</v>
      </c>
      <c r="G50" s="56"/>
      <c r="H50" s="59"/>
      <c r="I50" s="13">
        <f t="shared" si="9"/>
        <v>0</v>
      </c>
      <c r="J50" s="36" t="s">
        <v>37</v>
      </c>
      <c r="K50" s="56"/>
      <c r="L50" s="59"/>
      <c r="M50" s="13">
        <f t="shared" si="10"/>
        <v>0</v>
      </c>
    </row>
    <row r="51" spans="2:15" ht="15.75" thickBot="1">
      <c r="B51" s="37" t="s">
        <v>50</v>
      </c>
      <c r="C51" s="57">
        <v>2.5</v>
      </c>
      <c r="D51" s="59">
        <v>3</v>
      </c>
      <c r="E51" s="13">
        <f t="shared" si="8"/>
        <v>7.5</v>
      </c>
      <c r="F51" s="37" t="s">
        <v>50</v>
      </c>
      <c r="G51" s="57">
        <v>2.5</v>
      </c>
      <c r="H51" s="59">
        <v>2.5</v>
      </c>
      <c r="I51" s="13">
        <f t="shared" si="9"/>
        <v>6.25</v>
      </c>
      <c r="J51" s="37" t="s">
        <v>50</v>
      </c>
      <c r="K51" s="57">
        <v>2.5</v>
      </c>
      <c r="L51" s="59">
        <v>2.25</v>
      </c>
      <c r="M51" s="13">
        <f t="shared" si="10"/>
        <v>5.625</v>
      </c>
    </row>
    <row r="52" spans="2:15" ht="15.75" thickBot="1">
      <c r="B52" s="48" t="s">
        <v>32</v>
      </c>
      <c r="C52" s="49">
        <f>SUM(E38:E51)</f>
        <v>143.94999999999999</v>
      </c>
      <c r="D52" s="50">
        <f>C52/12</f>
        <v>11.995833333333332</v>
      </c>
      <c r="F52" s="48" t="s">
        <v>32</v>
      </c>
      <c r="G52" s="49">
        <f>SUM(I38:I51)</f>
        <v>66.7</v>
      </c>
      <c r="H52" s="50">
        <f>G52/12</f>
        <v>5.5583333333333336</v>
      </c>
      <c r="J52" s="48" t="s">
        <v>32</v>
      </c>
      <c r="K52" s="49">
        <f>SUM(M38:M51)</f>
        <v>26.975000000000001</v>
      </c>
      <c r="L52" s="50">
        <f>K52/12</f>
        <v>2.2479166666666668</v>
      </c>
    </row>
    <row r="55" spans="2:15" ht="19.5" thickBot="1">
      <c r="B55" s="14" t="s">
        <v>57</v>
      </c>
      <c r="C55" s="15"/>
      <c r="D55" s="15"/>
      <c r="F55" s="117" t="s">
        <v>54</v>
      </c>
      <c r="G55" s="15"/>
      <c r="H55" s="15"/>
      <c r="J55" s="119"/>
      <c r="K55" s="119"/>
      <c r="L55" s="119"/>
      <c r="M55" s="119"/>
      <c r="N55" s="119"/>
      <c r="O55" s="122"/>
    </row>
    <row r="56" spans="2:15" ht="19.5" thickBot="1">
      <c r="B56" s="16"/>
      <c r="C56" s="19" t="s">
        <v>33</v>
      </c>
      <c r="D56" s="19" t="s">
        <v>34</v>
      </c>
      <c r="F56" s="16"/>
      <c r="G56" s="19" t="s">
        <v>33</v>
      </c>
      <c r="H56" s="19" t="s">
        <v>34</v>
      </c>
      <c r="J56" s="119"/>
      <c r="K56" s="119"/>
      <c r="L56" s="119"/>
      <c r="M56" s="119"/>
      <c r="N56" s="122"/>
      <c r="O56" s="122"/>
    </row>
    <row r="57" spans="2:15" ht="18.75">
      <c r="B57" s="35" t="s">
        <v>22</v>
      </c>
      <c r="C57" s="55">
        <v>4.2</v>
      </c>
      <c r="D57" s="58">
        <v>3.5</v>
      </c>
      <c r="E57" s="13">
        <f t="shared" ref="E57:E70" si="11">C57*D57</f>
        <v>14.700000000000001</v>
      </c>
      <c r="F57" s="35" t="s">
        <v>22</v>
      </c>
      <c r="G57" s="55">
        <v>4.2</v>
      </c>
      <c r="H57" s="58">
        <v>3</v>
      </c>
      <c r="I57" s="13">
        <f>G57*H57</f>
        <v>12.600000000000001</v>
      </c>
      <c r="J57" s="119"/>
      <c r="K57" s="119"/>
      <c r="L57" s="119"/>
      <c r="M57" s="119"/>
      <c r="N57" s="122"/>
      <c r="O57" s="122"/>
    </row>
    <row r="58" spans="2:15" ht="18.75">
      <c r="B58" s="36" t="s">
        <v>23</v>
      </c>
      <c r="C58" s="56">
        <v>2.9</v>
      </c>
      <c r="D58" s="59">
        <v>0.75</v>
      </c>
      <c r="E58" s="13">
        <f t="shared" si="11"/>
        <v>2.1749999999999998</v>
      </c>
      <c r="F58" s="36" t="s">
        <v>23</v>
      </c>
      <c r="G58" s="56">
        <v>2.9</v>
      </c>
      <c r="H58" s="59">
        <v>0.5</v>
      </c>
      <c r="I58" s="13">
        <f t="shared" ref="I58:I70" si="12">G58*H58</f>
        <v>1.45</v>
      </c>
      <c r="J58" s="119"/>
      <c r="K58" s="119"/>
      <c r="L58" s="119"/>
      <c r="M58" s="119"/>
      <c r="N58" s="122"/>
      <c r="O58" s="122"/>
    </row>
    <row r="59" spans="2:15" ht="18.75">
      <c r="B59" s="36" t="s">
        <v>24</v>
      </c>
      <c r="C59" s="56"/>
      <c r="D59" s="59"/>
      <c r="E59" s="13">
        <f t="shared" si="11"/>
        <v>0</v>
      </c>
      <c r="F59" s="36" t="s">
        <v>24</v>
      </c>
      <c r="G59" s="56"/>
      <c r="H59" s="59"/>
      <c r="I59" s="13">
        <f t="shared" si="12"/>
        <v>0</v>
      </c>
      <c r="J59" s="119"/>
      <c r="K59" s="119"/>
      <c r="L59" s="119"/>
      <c r="M59" s="119"/>
      <c r="N59" s="122"/>
      <c r="O59" s="122"/>
    </row>
    <row r="60" spans="2:15" ht="18.75">
      <c r="B60" s="36" t="s">
        <v>25</v>
      </c>
      <c r="C60" s="56"/>
      <c r="D60" s="59"/>
      <c r="E60" s="13">
        <f t="shared" si="11"/>
        <v>0</v>
      </c>
      <c r="F60" s="36" t="s">
        <v>25</v>
      </c>
      <c r="G60" s="56"/>
      <c r="H60" s="59"/>
      <c r="I60" s="13">
        <f t="shared" si="12"/>
        <v>0</v>
      </c>
      <c r="J60" s="119"/>
      <c r="K60" s="119"/>
      <c r="L60" s="119"/>
      <c r="M60" s="119"/>
      <c r="N60" s="122"/>
      <c r="O60" s="122"/>
    </row>
    <row r="61" spans="2:15" ht="18.75">
      <c r="B61" s="36" t="s">
        <v>26</v>
      </c>
      <c r="C61" s="56">
        <v>75</v>
      </c>
      <c r="D61" s="59">
        <v>0.01</v>
      </c>
      <c r="E61" s="13">
        <f t="shared" si="11"/>
        <v>0.75</v>
      </c>
      <c r="F61" s="36" t="s">
        <v>26</v>
      </c>
      <c r="G61" s="56">
        <v>75</v>
      </c>
      <c r="H61" s="59">
        <v>0.01</v>
      </c>
      <c r="I61" s="13">
        <f t="shared" si="12"/>
        <v>0.75</v>
      </c>
      <c r="J61" s="119"/>
      <c r="K61" s="119"/>
      <c r="L61" s="119"/>
      <c r="M61" s="119"/>
      <c r="N61" s="122"/>
      <c r="O61" s="122"/>
    </row>
    <row r="62" spans="2:15" ht="18.75">
      <c r="B62" s="36" t="s">
        <v>55</v>
      </c>
      <c r="C62" s="56">
        <v>15</v>
      </c>
      <c r="D62" s="59">
        <v>0.05</v>
      </c>
      <c r="E62" s="13">
        <f t="shared" si="11"/>
        <v>0.75</v>
      </c>
      <c r="F62" s="36" t="s">
        <v>55</v>
      </c>
      <c r="G62" s="56">
        <v>15</v>
      </c>
      <c r="H62" s="59">
        <v>0.05</v>
      </c>
      <c r="I62" s="13">
        <f t="shared" si="12"/>
        <v>0.75</v>
      </c>
      <c r="J62" s="119"/>
      <c r="K62" s="119"/>
      <c r="L62" s="119"/>
      <c r="M62" s="119"/>
      <c r="N62" s="122"/>
      <c r="O62" s="122"/>
    </row>
    <row r="63" spans="2:15" ht="18.75">
      <c r="B63" s="36" t="s">
        <v>27</v>
      </c>
      <c r="C63" s="56">
        <v>10</v>
      </c>
      <c r="D63" s="59">
        <v>2</v>
      </c>
      <c r="E63" s="13">
        <f t="shared" si="11"/>
        <v>20</v>
      </c>
      <c r="F63" s="36" t="s">
        <v>27</v>
      </c>
      <c r="G63" s="56">
        <v>10</v>
      </c>
      <c r="H63" s="59">
        <v>1</v>
      </c>
      <c r="I63" s="13">
        <f t="shared" si="12"/>
        <v>10</v>
      </c>
      <c r="J63" s="119"/>
      <c r="K63" s="119"/>
      <c r="L63" s="119"/>
      <c r="M63" s="119"/>
      <c r="N63" s="122"/>
      <c r="O63" s="122"/>
    </row>
    <row r="64" spans="2:15" ht="18.75">
      <c r="B64" s="36" t="s">
        <v>28</v>
      </c>
      <c r="C64" s="56">
        <v>5</v>
      </c>
      <c r="D64" s="59">
        <v>5</v>
      </c>
      <c r="E64" s="13">
        <f t="shared" si="11"/>
        <v>25</v>
      </c>
      <c r="F64" s="36" t="s">
        <v>28</v>
      </c>
      <c r="G64" s="56">
        <v>5</v>
      </c>
      <c r="H64" s="59">
        <v>5</v>
      </c>
      <c r="I64" s="13">
        <f t="shared" si="12"/>
        <v>25</v>
      </c>
      <c r="J64" s="119"/>
      <c r="K64" s="119"/>
      <c r="L64" s="119"/>
      <c r="M64" s="119"/>
      <c r="N64" s="122"/>
      <c r="O64" s="122"/>
    </row>
    <row r="65" spans="2:15" ht="18.75">
      <c r="B65" s="36" t="s">
        <v>29</v>
      </c>
      <c r="C65" s="56"/>
      <c r="D65" s="59"/>
      <c r="E65" s="13">
        <f t="shared" si="11"/>
        <v>0</v>
      </c>
      <c r="F65" s="36" t="s">
        <v>29</v>
      </c>
      <c r="G65" s="56">
        <v>20</v>
      </c>
      <c r="H65" s="59">
        <v>2.25</v>
      </c>
      <c r="I65" s="13">
        <f t="shared" si="12"/>
        <v>45</v>
      </c>
      <c r="J65" s="119"/>
      <c r="K65" s="119"/>
      <c r="L65" s="119"/>
      <c r="M65" s="119"/>
      <c r="N65" s="122"/>
      <c r="O65" s="122"/>
    </row>
    <row r="66" spans="2:15" ht="18.75">
      <c r="B66" s="36" t="s">
        <v>30</v>
      </c>
      <c r="C66" s="56"/>
      <c r="D66" s="59"/>
      <c r="E66" s="13">
        <f t="shared" si="11"/>
        <v>0</v>
      </c>
      <c r="F66" s="36" t="s">
        <v>30</v>
      </c>
      <c r="G66" s="56">
        <v>0</v>
      </c>
      <c r="H66" s="59">
        <v>2.5</v>
      </c>
      <c r="I66" s="13">
        <f t="shared" si="12"/>
        <v>0</v>
      </c>
      <c r="J66" s="119"/>
      <c r="K66" s="119"/>
      <c r="L66" s="119"/>
      <c r="M66" s="119"/>
      <c r="N66" s="122"/>
      <c r="O66" s="122"/>
    </row>
    <row r="67" spans="2:15" ht="18.75">
      <c r="B67" s="36" t="s">
        <v>31</v>
      </c>
      <c r="C67" s="56">
        <v>12</v>
      </c>
      <c r="D67" s="59">
        <v>3.5</v>
      </c>
      <c r="E67" s="13">
        <f t="shared" si="11"/>
        <v>42</v>
      </c>
      <c r="F67" s="36" t="s">
        <v>31</v>
      </c>
      <c r="G67" s="56">
        <v>12</v>
      </c>
      <c r="H67" s="59">
        <v>3</v>
      </c>
      <c r="I67" s="13">
        <f t="shared" si="12"/>
        <v>36</v>
      </c>
      <c r="J67" s="122"/>
      <c r="K67" s="122"/>
      <c r="L67" s="119"/>
      <c r="M67" s="119"/>
      <c r="N67" s="122"/>
      <c r="O67" s="122"/>
    </row>
    <row r="68" spans="2:15" ht="18.75">
      <c r="B68" s="36" t="s">
        <v>38</v>
      </c>
      <c r="C68" s="56">
        <v>1.6</v>
      </c>
      <c r="D68" s="59">
        <v>0</v>
      </c>
      <c r="E68" s="13">
        <f t="shared" si="11"/>
        <v>0</v>
      </c>
      <c r="F68" s="36" t="s">
        <v>38</v>
      </c>
      <c r="G68" s="56">
        <v>1.6</v>
      </c>
      <c r="H68" s="59">
        <v>7</v>
      </c>
      <c r="I68" s="13">
        <f t="shared" si="12"/>
        <v>11.200000000000001</v>
      </c>
      <c r="J68" s="122"/>
      <c r="K68" s="122"/>
      <c r="L68" s="119"/>
      <c r="M68" s="119"/>
      <c r="N68" s="122"/>
      <c r="O68" s="122"/>
    </row>
    <row r="69" spans="2:15" ht="18.75">
      <c r="B69" s="36" t="s">
        <v>37</v>
      </c>
      <c r="C69" s="56">
        <v>2.5</v>
      </c>
      <c r="D69" s="59">
        <v>0</v>
      </c>
      <c r="E69" s="13">
        <f t="shared" si="11"/>
        <v>0</v>
      </c>
      <c r="F69" s="36" t="s">
        <v>37</v>
      </c>
      <c r="G69" s="56">
        <v>2.5</v>
      </c>
      <c r="H69" s="59">
        <v>10</v>
      </c>
      <c r="I69" s="13">
        <f t="shared" si="12"/>
        <v>25</v>
      </c>
      <c r="J69" s="119"/>
      <c r="K69" s="131"/>
      <c r="L69" s="119"/>
      <c r="M69" s="128"/>
      <c r="N69" s="122"/>
      <c r="O69" s="122"/>
    </row>
    <row r="70" spans="2:15" ht="19.5" thickBot="1">
      <c r="B70" s="37" t="s">
        <v>50</v>
      </c>
      <c r="C70" s="57">
        <v>2.5</v>
      </c>
      <c r="D70" s="59">
        <v>3</v>
      </c>
      <c r="E70" s="13">
        <f t="shared" si="11"/>
        <v>7.5</v>
      </c>
      <c r="F70" s="37" t="s">
        <v>50</v>
      </c>
      <c r="G70" s="57">
        <v>2.5</v>
      </c>
      <c r="H70" s="59">
        <v>3.5</v>
      </c>
      <c r="I70" s="13">
        <f t="shared" si="12"/>
        <v>8.75</v>
      </c>
      <c r="J70" s="119"/>
      <c r="K70" s="119"/>
      <c r="L70" s="119"/>
      <c r="M70" s="119"/>
      <c r="N70" s="122"/>
      <c r="O70" s="122"/>
    </row>
    <row r="71" spans="2:15" ht="19.5" thickBot="1">
      <c r="B71" s="48" t="s">
        <v>32</v>
      </c>
      <c r="C71" s="49">
        <f>SUM(E57:E70)</f>
        <v>112.875</v>
      </c>
      <c r="D71" s="50">
        <f>C71/12</f>
        <v>9.40625</v>
      </c>
      <c r="F71" s="48" t="s">
        <v>32</v>
      </c>
      <c r="G71" s="49">
        <f>SUM(I57:I70)</f>
        <v>176.5</v>
      </c>
      <c r="H71" s="50">
        <f>G71/12</f>
        <v>14.708333333333334</v>
      </c>
      <c r="J71" s="119"/>
      <c r="K71" s="119"/>
      <c r="L71" s="119"/>
      <c r="M71" s="119"/>
      <c r="N71" s="122"/>
      <c r="O71" s="122"/>
    </row>
    <row r="72" spans="2:15">
      <c r="J72" s="132"/>
      <c r="K72" s="132"/>
      <c r="L72" s="122"/>
      <c r="M72" s="122"/>
      <c r="N72" s="122"/>
      <c r="O72" s="122"/>
    </row>
    <row r="73" spans="2:15">
      <c r="B73" s="122"/>
      <c r="C73" s="122"/>
      <c r="D73" s="122"/>
      <c r="E73" s="122"/>
      <c r="F73" s="122"/>
      <c r="G73" s="122"/>
      <c r="H73" s="122"/>
      <c r="I73" s="122"/>
      <c r="J73" s="132"/>
      <c r="K73" s="132"/>
      <c r="L73" s="122"/>
      <c r="M73" s="122"/>
      <c r="N73" s="122"/>
      <c r="O73" s="122"/>
    </row>
    <row r="74" spans="2:15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2:15" ht="18.75">
      <c r="B75" s="119"/>
      <c r="C75" s="119"/>
      <c r="D75" s="119"/>
      <c r="E75" s="119"/>
      <c r="F75" s="119"/>
      <c r="G75" s="122"/>
      <c r="H75" s="122"/>
      <c r="I75" s="122"/>
      <c r="J75" s="122"/>
      <c r="K75" s="122"/>
      <c r="L75" s="122"/>
      <c r="M75" s="122"/>
      <c r="N75" s="122"/>
      <c r="O75" s="122"/>
    </row>
    <row r="76" spans="2:15" ht="18.75">
      <c r="B76" s="119"/>
      <c r="C76" s="119"/>
      <c r="D76" s="135"/>
      <c r="E76" s="133"/>
      <c r="F76" s="133"/>
      <c r="G76" s="122"/>
      <c r="H76" s="119"/>
      <c r="I76" s="119"/>
      <c r="J76" s="119"/>
      <c r="K76" s="119"/>
      <c r="L76" s="119"/>
      <c r="M76" s="122"/>
      <c r="N76" s="122"/>
      <c r="O76" s="122"/>
    </row>
    <row r="77" spans="2:15" ht="18.75">
      <c r="B77" s="119"/>
      <c r="C77" s="119"/>
      <c r="D77" s="135"/>
      <c r="E77" s="133"/>
      <c r="F77" s="133"/>
      <c r="G77" s="122"/>
      <c r="H77" s="119"/>
      <c r="I77" s="119"/>
      <c r="J77" s="133"/>
      <c r="K77" s="133"/>
      <c r="L77" s="119"/>
      <c r="M77" s="122"/>
      <c r="N77" s="122"/>
      <c r="O77" s="122"/>
    </row>
    <row r="78" spans="2:15" ht="18.75">
      <c r="B78" s="119"/>
      <c r="C78" s="119"/>
      <c r="D78" s="135"/>
      <c r="E78" s="133"/>
      <c r="F78" s="133"/>
      <c r="G78" s="122"/>
      <c r="H78" s="119"/>
      <c r="I78" s="119"/>
      <c r="J78" s="133"/>
      <c r="K78" s="133"/>
      <c r="L78" s="119"/>
      <c r="M78" s="122"/>
      <c r="N78" s="122"/>
      <c r="O78" s="122"/>
    </row>
    <row r="79" spans="2:15" ht="18.75">
      <c r="B79" s="119"/>
      <c r="C79" s="119"/>
      <c r="D79" s="135"/>
      <c r="E79" s="133"/>
      <c r="F79" s="133"/>
      <c r="G79" s="122"/>
      <c r="H79" s="119"/>
      <c r="I79" s="119"/>
      <c r="J79" s="133"/>
      <c r="K79" s="133"/>
      <c r="L79" s="119"/>
      <c r="M79" s="122"/>
      <c r="N79" s="122"/>
      <c r="O79" s="122"/>
    </row>
    <row r="80" spans="2:15" ht="18.75">
      <c r="B80" s="119"/>
      <c r="C80" s="119"/>
      <c r="D80" s="135"/>
      <c r="E80" s="133"/>
      <c r="F80" s="133"/>
      <c r="G80" s="122"/>
      <c r="H80" s="119"/>
      <c r="I80" s="119"/>
      <c r="J80" s="133"/>
      <c r="K80" s="133"/>
      <c r="L80" s="119"/>
      <c r="M80" s="122"/>
      <c r="N80" s="122"/>
      <c r="O80" s="122"/>
    </row>
    <row r="81" spans="2:15" ht="18.75">
      <c r="B81" s="119"/>
      <c r="C81" s="119"/>
      <c r="D81" s="135"/>
      <c r="E81" s="133"/>
      <c r="F81" s="133"/>
      <c r="G81" s="122"/>
      <c r="H81" s="122"/>
      <c r="I81" s="122"/>
      <c r="J81" s="134"/>
      <c r="K81" s="134"/>
      <c r="L81" s="119"/>
      <c r="M81" s="122"/>
      <c r="N81" s="122"/>
      <c r="O81" s="122"/>
    </row>
    <row r="82" spans="2:15" ht="18.75">
      <c r="B82" s="122"/>
      <c r="C82" s="119"/>
      <c r="D82" s="135"/>
      <c r="E82" s="133"/>
      <c r="F82" s="133"/>
      <c r="G82" s="122"/>
      <c r="H82" s="119"/>
      <c r="I82" s="119"/>
      <c r="J82" s="133"/>
      <c r="K82" s="133"/>
      <c r="L82" s="119"/>
      <c r="M82" s="122"/>
      <c r="N82" s="122"/>
      <c r="O82" s="122"/>
    </row>
    <row r="83" spans="2:15" ht="18.75">
      <c r="B83" s="122"/>
      <c r="C83" s="119"/>
      <c r="D83" s="135"/>
      <c r="E83" s="133"/>
      <c r="F83" s="133"/>
      <c r="G83" s="122"/>
      <c r="H83" s="119"/>
      <c r="I83" s="119"/>
      <c r="J83" s="133"/>
      <c r="K83" s="133"/>
      <c r="L83" s="119"/>
      <c r="M83" s="122"/>
      <c r="N83" s="122"/>
      <c r="O83" s="122"/>
    </row>
    <row r="84" spans="2:15" ht="18.75">
      <c r="B84" s="122"/>
      <c r="C84" s="119"/>
      <c r="D84" s="135"/>
      <c r="E84" s="133"/>
      <c r="F84" s="133"/>
      <c r="G84" s="122"/>
      <c r="H84" s="119"/>
      <c r="I84" s="119"/>
      <c r="J84" s="119"/>
      <c r="K84" s="119"/>
      <c r="L84" s="119"/>
      <c r="M84" s="122"/>
      <c r="N84" s="122"/>
      <c r="O84" s="122"/>
    </row>
    <row r="85" spans="2:15" ht="18.75">
      <c r="B85" s="122"/>
      <c r="C85" s="119"/>
      <c r="D85" s="135"/>
      <c r="E85" s="133"/>
      <c r="F85" s="133"/>
      <c r="G85" s="122"/>
      <c r="H85" s="119"/>
      <c r="I85" s="119"/>
      <c r="J85" s="119"/>
      <c r="K85" s="119"/>
      <c r="L85" s="119"/>
      <c r="M85" s="122"/>
      <c r="N85" s="122"/>
      <c r="O85" s="122"/>
    </row>
    <row r="86" spans="2:15" ht="18.75">
      <c r="B86" s="122"/>
      <c r="C86" s="119"/>
      <c r="D86" s="135"/>
      <c r="E86" s="133"/>
      <c r="F86" s="133"/>
      <c r="G86" s="122"/>
      <c r="H86" s="119"/>
      <c r="I86" s="119"/>
      <c r="J86" s="119"/>
      <c r="K86" s="119"/>
      <c r="L86" s="119"/>
      <c r="M86" s="122"/>
      <c r="N86" s="122"/>
      <c r="O86" s="122"/>
    </row>
    <row r="87" spans="2:15" ht="18.75">
      <c r="B87" s="122"/>
      <c r="C87" s="119"/>
      <c r="D87" s="135"/>
      <c r="E87" s="133"/>
      <c r="F87" s="133"/>
      <c r="G87" s="122"/>
      <c r="H87" s="119"/>
      <c r="I87" s="119"/>
      <c r="J87" s="119"/>
      <c r="K87" s="119"/>
      <c r="L87" s="119"/>
      <c r="M87" s="119"/>
      <c r="N87" s="119"/>
      <c r="O87" s="122"/>
    </row>
    <row r="88" spans="2:15" ht="18.75">
      <c r="B88" s="122"/>
      <c r="C88" s="136"/>
      <c r="D88" s="135"/>
      <c r="E88" s="133"/>
      <c r="F88" s="133"/>
      <c r="G88" s="122"/>
      <c r="H88" s="119"/>
      <c r="I88" s="119"/>
      <c r="J88" s="119"/>
      <c r="K88" s="119"/>
      <c r="L88" s="119"/>
      <c r="M88" s="119"/>
      <c r="N88" s="122"/>
      <c r="O88" s="122"/>
    </row>
    <row r="89" spans="2:15" ht="18.75">
      <c r="B89" s="122"/>
      <c r="C89" s="119"/>
      <c r="D89" s="135"/>
      <c r="E89" s="133"/>
      <c r="F89" s="133"/>
      <c r="G89" s="122"/>
      <c r="H89" s="122"/>
      <c r="I89" s="122"/>
      <c r="J89" s="122"/>
      <c r="K89" s="122"/>
      <c r="L89" s="119"/>
      <c r="M89" s="119"/>
      <c r="N89" s="122"/>
      <c r="O89" s="122"/>
    </row>
    <row r="90" spans="2:15" ht="18.75">
      <c r="B90" s="122"/>
      <c r="C90" s="119"/>
      <c r="D90" s="135"/>
      <c r="E90" s="133"/>
      <c r="F90" s="133"/>
      <c r="G90" s="122"/>
      <c r="H90" s="122"/>
      <c r="I90" s="122"/>
      <c r="J90" s="122"/>
      <c r="K90" s="122"/>
      <c r="L90" s="119"/>
      <c r="M90" s="119"/>
      <c r="N90" s="122"/>
      <c r="O90" s="122"/>
    </row>
    <row r="91" spans="2:15" ht="18.75">
      <c r="B91" s="122"/>
      <c r="C91" s="119"/>
      <c r="D91" s="135"/>
      <c r="E91" s="133"/>
      <c r="F91" s="133"/>
      <c r="G91" s="122"/>
      <c r="H91" s="122"/>
      <c r="I91" s="122"/>
      <c r="J91" s="122"/>
      <c r="K91" s="122"/>
      <c r="L91" s="119"/>
      <c r="M91" s="119"/>
      <c r="N91" s="122"/>
      <c r="O91" s="122"/>
    </row>
    <row r="92" spans="2:15" ht="18.75">
      <c r="B92" s="122"/>
      <c r="C92" s="137"/>
      <c r="D92" s="137"/>
      <c r="E92" s="137"/>
      <c r="F92" s="138"/>
      <c r="G92" s="122"/>
      <c r="H92" s="122"/>
      <c r="I92" s="122"/>
      <c r="J92" s="119"/>
      <c r="K92" s="119"/>
      <c r="L92" s="119"/>
      <c r="M92" s="119"/>
      <c r="N92" s="122"/>
      <c r="O92" s="122"/>
    </row>
    <row r="93" spans="2:15" ht="18.75">
      <c r="B93" s="120"/>
      <c r="C93" s="139"/>
      <c r="D93" s="135"/>
      <c r="E93" s="135"/>
      <c r="F93" s="129"/>
      <c r="G93" s="129"/>
      <c r="H93" s="129"/>
      <c r="I93" s="129"/>
      <c r="J93" s="129"/>
      <c r="K93" s="129"/>
      <c r="L93" s="119"/>
      <c r="M93" s="119"/>
      <c r="N93" s="122"/>
      <c r="O93" s="122"/>
    </row>
    <row r="94" spans="2:15" ht="18.75">
      <c r="B94" s="123"/>
      <c r="C94" s="137"/>
      <c r="D94" s="137"/>
      <c r="E94" s="137"/>
      <c r="F94" s="137"/>
      <c r="G94" s="140"/>
      <c r="H94" s="133"/>
      <c r="I94" s="122"/>
      <c r="J94" s="119"/>
      <c r="K94" s="119"/>
      <c r="L94" s="119"/>
      <c r="M94" s="119"/>
      <c r="N94" s="122"/>
      <c r="O94" s="122"/>
    </row>
    <row r="95" spans="2:15" ht="18.75">
      <c r="B95" s="124"/>
      <c r="C95" s="121"/>
      <c r="D95" s="121"/>
      <c r="E95" s="122"/>
      <c r="F95" s="122"/>
      <c r="G95" s="130"/>
      <c r="H95" s="122"/>
      <c r="I95" s="122"/>
      <c r="J95" s="119"/>
      <c r="K95" s="119"/>
      <c r="L95" s="119"/>
      <c r="M95" s="119"/>
      <c r="N95" s="122"/>
      <c r="O95" s="122"/>
    </row>
    <row r="96" spans="2:15" ht="18.75">
      <c r="B96" s="124"/>
      <c r="C96" s="125"/>
      <c r="D96" s="126"/>
      <c r="E96" s="127"/>
      <c r="F96" s="122"/>
      <c r="G96" s="122"/>
      <c r="H96" s="122"/>
      <c r="I96" s="122"/>
      <c r="J96" s="119"/>
      <c r="K96" s="119"/>
      <c r="L96" s="119"/>
      <c r="M96" s="119"/>
      <c r="N96" s="122"/>
      <c r="O96" s="122"/>
    </row>
    <row r="97" spans="2:15" ht="18.75">
      <c r="B97" s="124"/>
      <c r="C97" s="125"/>
      <c r="D97" s="126"/>
      <c r="E97" s="127"/>
      <c r="F97" s="122"/>
      <c r="G97" s="122"/>
      <c r="H97" s="122"/>
      <c r="I97" s="122"/>
      <c r="J97" s="122"/>
      <c r="K97" s="122"/>
      <c r="L97" s="119"/>
      <c r="M97" s="119"/>
      <c r="N97" s="122"/>
      <c r="O97" s="122"/>
    </row>
    <row r="98" spans="2:15" ht="18.75">
      <c r="B98" s="124"/>
      <c r="C98" s="119"/>
      <c r="D98" s="135"/>
      <c r="E98" s="133"/>
      <c r="F98" s="133"/>
      <c r="G98" s="122"/>
      <c r="H98" s="119"/>
      <c r="I98" s="119"/>
      <c r="J98" s="119"/>
      <c r="K98" s="119"/>
      <c r="L98" s="119"/>
      <c r="M98" s="119"/>
      <c r="N98" s="122"/>
      <c r="O98" s="122"/>
    </row>
    <row r="99" spans="2:15" ht="18.75">
      <c r="B99" s="124"/>
      <c r="C99" s="119"/>
      <c r="D99" s="135"/>
      <c r="E99" s="133"/>
      <c r="F99" s="133"/>
      <c r="G99" s="122"/>
      <c r="H99" s="119"/>
      <c r="I99" s="119"/>
      <c r="J99" s="133"/>
      <c r="K99" s="133"/>
      <c r="L99" s="119"/>
      <c r="M99" s="119"/>
      <c r="N99" s="122"/>
      <c r="O99" s="122"/>
    </row>
    <row r="100" spans="2:15" ht="18.75">
      <c r="B100" s="124"/>
      <c r="C100" s="119"/>
      <c r="D100" s="135"/>
      <c r="E100" s="133"/>
      <c r="F100" s="133"/>
      <c r="G100" s="122"/>
      <c r="H100" s="119"/>
      <c r="I100" s="119"/>
      <c r="J100" s="133"/>
      <c r="K100" s="133"/>
      <c r="L100" s="119"/>
      <c r="M100" s="128"/>
      <c r="N100" s="122"/>
      <c r="O100" s="122"/>
    </row>
    <row r="101" spans="2:15" ht="18.75">
      <c r="B101" s="124"/>
      <c r="C101" s="119"/>
      <c r="D101" s="135"/>
      <c r="E101" s="133"/>
      <c r="F101" s="133"/>
      <c r="G101" s="122"/>
      <c r="H101" s="119"/>
      <c r="I101" s="119"/>
      <c r="J101" s="133"/>
      <c r="K101" s="133"/>
      <c r="L101" s="119"/>
      <c r="M101" s="119"/>
      <c r="N101" s="122"/>
      <c r="O101" s="122"/>
    </row>
    <row r="102" spans="2:15" ht="18.75">
      <c r="B102" s="124"/>
      <c r="C102" s="119"/>
      <c r="D102" s="135"/>
      <c r="E102" s="133"/>
      <c r="F102" s="133"/>
      <c r="G102" s="122"/>
      <c r="H102" s="119"/>
      <c r="I102" s="119"/>
      <c r="J102" s="133"/>
      <c r="K102" s="133"/>
      <c r="L102" s="119"/>
      <c r="M102" s="119"/>
      <c r="N102" s="122"/>
      <c r="O102" s="122"/>
    </row>
    <row r="103" spans="2:15" ht="18.75">
      <c r="B103" s="124"/>
      <c r="C103" s="119"/>
      <c r="D103" s="135"/>
      <c r="E103" s="133"/>
      <c r="F103" s="133"/>
      <c r="G103" s="122"/>
      <c r="H103" s="122"/>
      <c r="I103" s="122"/>
      <c r="J103" s="134"/>
      <c r="K103" s="134"/>
      <c r="L103" s="122"/>
      <c r="M103" s="122"/>
      <c r="N103" s="122"/>
      <c r="O103" s="122"/>
    </row>
    <row r="104" spans="2:15" ht="18.75">
      <c r="B104" s="124"/>
      <c r="C104" s="119"/>
      <c r="D104" s="135"/>
      <c r="E104" s="133"/>
      <c r="F104" s="133"/>
      <c r="G104" s="122"/>
      <c r="H104" s="119"/>
      <c r="I104" s="119"/>
      <c r="J104" s="133"/>
      <c r="K104" s="133"/>
      <c r="L104" s="122"/>
      <c r="M104" s="122"/>
      <c r="N104" s="122"/>
      <c r="O104" s="122"/>
    </row>
    <row r="105" spans="2:15" ht="18.75">
      <c r="B105" s="124"/>
      <c r="C105" s="119"/>
      <c r="D105" s="135"/>
      <c r="E105" s="133"/>
      <c r="F105" s="133"/>
      <c r="G105" s="122"/>
      <c r="H105" s="119"/>
      <c r="I105" s="119"/>
      <c r="J105" s="133"/>
      <c r="K105" s="133"/>
      <c r="L105" s="122"/>
      <c r="M105" s="122"/>
      <c r="N105" s="122"/>
      <c r="O105" s="122"/>
    </row>
    <row r="106" spans="2:15" ht="18.75">
      <c r="B106" s="124"/>
      <c r="C106" s="119"/>
      <c r="D106" s="135"/>
      <c r="E106" s="133"/>
      <c r="F106" s="133"/>
      <c r="G106" s="122"/>
      <c r="H106" s="119"/>
      <c r="I106" s="119"/>
      <c r="J106" s="119"/>
      <c r="K106" s="119"/>
      <c r="L106" s="122"/>
      <c r="M106" s="122"/>
      <c r="N106" s="122"/>
      <c r="O106" s="122"/>
    </row>
    <row r="107" spans="2:15" ht="18.75">
      <c r="B107" s="124"/>
      <c r="C107" s="119"/>
      <c r="D107" s="135"/>
      <c r="E107" s="133"/>
      <c r="F107" s="133"/>
      <c r="G107" s="122"/>
      <c r="H107" s="119"/>
      <c r="I107" s="119"/>
      <c r="J107" s="119"/>
      <c r="K107" s="119"/>
      <c r="L107" s="122"/>
      <c r="M107" s="122"/>
      <c r="N107" s="122"/>
      <c r="O107" s="122"/>
    </row>
    <row r="108" spans="2:15" ht="18.75">
      <c r="B108" s="124"/>
      <c r="C108" s="119"/>
      <c r="D108" s="135"/>
      <c r="E108" s="133"/>
      <c r="F108" s="133"/>
      <c r="G108" s="122"/>
      <c r="H108" s="119"/>
      <c r="I108" s="119"/>
      <c r="J108" s="119"/>
      <c r="K108" s="119"/>
      <c r="L108" s="122"/>
      <c r="M108" s="122"/>
      <c r="N108" s="122"/>
      <c r="O108" s="122"/>
    </row>
    <row r="109" spans="2:15" ht="18.75">
      <c r="B109" s="120"/>
      <c r="C109" s="119"/>
      <c r="D109" s="135"/>
      <c r="E109" s="133"/>
      <c r="F109" s="133"/>
      <c r="G109" s="122"/>
      <c r="H109" s="119"/>
      <c r="I109" s="119"/>
      <c r="J109" s="119"/>
      <c r="K109" s="119"/>
      <c r="L109" s="122"/>
      <c r="M109" s="122"/>
      <c r="N109" s="122"/>
      <c r="O109" s="122"/>
    </row>
    <row r="110" spans="2:15" ht="18.75">
      <c r="B110" s="122"/>
      <c r="C110" s="136"/>
      <c r="D110" s="135"/>
      <c r="E110" s="133"/>
      <c r="F110" s="133"/>
      <c r="G110" s="122"/>
      <c r="H110" s="119"/>
      <c r="I110" s="119"/>
      <c r="J110" s="119"/>
      <c r="K110" s="119"/>
      <c r="L110" s="122"/>
      <c r="M110" s="122"/>
      <c r="N110" s="122"/>
      <c r="O110" s="122"/>
    </row>
    <row r="111" spans="2:15" ht="18.75">
      <c r="B111" s="122"/>
      <c r="C111" s="119"/>
      <c r="D111" s="135"/>
      <c r="E111" s="133"/>
      <c r="F111" s="133"/>
      <c r="G111" s="122"/>
      <c r="H111" s="122"/>
      <c r="I111" s="122"/>
      <c r="J111" s="122"/>
      <c r="K111" s="122"/>
      <c r="L111" s="122"/>
      <c r="M111" s="122"/>
      <c r="N111" s="122"/>
      <c r="O111" s="122"/>
    </row>
    <row r="112" spans="2:15" ht="18.75">
      <c r="B112" s="122"/>
      <c r="C112" s="119"/>
      <c r="D112" s="135"/>
      <c r="E112" s="133"/>
      <c r="F112" s="133"/>
      <c r="G112" s="122"/>
      <c r="H112" s="122"/>
      <c r="I112" s="122"/>
      <c r="J112" s="122"/>
      <c r="K112" s="122"/>
      <c r="L112" s="122"/>
      <c r="M112" s="122"/>
      <c r="N112" s="122"/>
      <c r="O112" s="122"/>
    </row>
    <row r="113" spans="2:15" ht="18.75">
      <c r="B113" s="122"/>
      <c r="C113" s="119"/>
      <c r="D113" s="135"/>
      <c r="E113" s="133"/>
      <c r="F113" s="133"/>
      <c r="G113" s="122"/>
      <c r="H113" s="122"/>
      <c r="I113" s="122"/>
      <c r="J113" s="122"/>
      <c r="K113" s="122"/>
      <c r="L113" s="122"/>
      <c r="M113" s="122"/>
      <c r="N113" s="122"/>
      <c r="O113" s="122"/>
    </row>
    <row r="114" spans="2:15" ht="18.75">
      <c r="B114" s="122"/>
      <c r="C114" s="119"/>
      <c r="D114" s="135"/>
      <c r="E114" s="133"/>
      <c r="F114" s="133"/>
      <c r="G114" s="122"/>
      <c r="H114" s="122"/>
      <c r="I114" s="122"/>
      <c r="J114" s="122"/>
      <c r="K114" s="122"/>
      <c r="L114" s="122"/>
      <c r="M114" s="122"/>
      <c r="N114" s="122"/>
      <c r="O114" s="122"/>
    </row>
    <row r="115" spans="2:15" ht="18.75">
      <c r="B115" s="122"/>
      <c r="C115" s="119"/>
      <c r="D115" s="135"/>
      <c r="E115" s="133"/>
      <c r="F115" s="133"/>
      <c r="G115" s="122"/>
      <c r="H115" s="122"/>
      <c r="I115" s="122"/>
      <c r="J115" s="122"/>
      <c r="K115" s="122"/>
      <c r="L115" s="122"/>
      <c r="M115" s="122"/>
      <c r="N115" s="122"/>
      <c r="O115" s="122"/>
    </row>
    <row r="116" spans="2:15" ht="18.75">
      <c r="B116" s="122"/>
      <c r="C116" s="141"/>
      <c r="D116" s="137"/>
      <c r="E116" s="137"/>
      <c r="F116" s="138"/>
      <c r="G116" s="122"/>
      <c r="H116" s="122"/>
      <c r="I116" s="122"/>
      <c r="J116" s="119"/>
      <c r="K116" s="119"/>
      <c r="L116" s="122"/>
      <c r="M116" s="122"/>
      <c r="N116" s="122"/>
      <c r="O116" s="122"/>
    </row>
    <row r="117" spans="2:15" ht="18.75">
      <c r="B117" s="122"/>
      <c r="C117" s="139"/>
      <c r="D117" s="135"/>
      <c r="E117" s="135"/>
      <c r="F117" s="129"/>
      <c r="G117" s="129"/>
      <c r="H117" s="129"/>
      <c r="I117" s="129"/>
      <c r="J117" s="129"/>
      <c r="K117" s="129"/>
      <c r="L117" s="122"/>
      <c r="M117" s="122"/>
      <c r="N117" s="122"/>
      <c r="O117" s="122"/>
    </row>
    <row r="118" spans="2:15" ht="18.75">
      <c r="B118" s="122"/>
      <c r="C118" s="137"/>
      <c r="D118" s="137"/>
      <c r="E118" s="137"/>
      <c r="F118" s="137"/>
      <c r="G118" s="140"/>
      <c r="H118" s="133"/>
      <c r="I118" s="122"/>
      <c r="J118" s="119"/>
      <c r="K118" s="119"/>
      <c r="L118" s="122"/>
      <c r="M118" s="122"/>
      <c r="N118" s="122"/>
      <c r="O118" s="122"/>
    </row>
    <row r="119" spans="2:15"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</row>
    <row r="120" spans="2:15" ht="14.25" customHeight="1"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</row>
    <row r="121" spans="2:15" hidden="1"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</row>
    <row r="122" spans="2:15" ht="18.75" hidden="1">
      <c r="B122" s="122"/>
      <c r="C122" s="119"/>
      <c r="D122" s="135"/>
      <c r="E122" s="133"/>
      <c r="F122" s="133"/>
      <c r="G122" s="122"/>
      <c r="H122" s="119"/>
      <c r="I122" s="119"/>
      <c r="J122" s="119"/>
      <c r="K122" s="119"/>
      <c r="L122" s="122"/>
      <c r="M122" s="122"/>
      <c r="N122" s="122"/>
      <c r="O122" s="122"/>
    </row>
    <row r="123" spans="2:15" ht="18.75" hidden="1">
      <c r="B123" s="122"/>
      <c r="C123" s="119"/>
      <c r="D123" s="135"/>
      <c r="E123" s="133"/>
      <c r="F123" s="133"/>
      <c r="G123" s="122"/>
      <c r="H123" s="119"/>
      <c r="I123" s="119"/>
      <c r="J123" s="133"/>
      <c r="K123" s="133"/>
      <c r="L123" s="122"/>
      <c r="M123" s="122"/>
      <c r="N123" s="122"/>
      <c r="O123" s="122"/>
    </row>
    <row r="124" spans="2:15" ht="18.75" hidden="1">
      <c r="B124" s="122"/>
      <c r="C124" s="119"/>
      <c r="D124" s="135"/>
      <c r="E124" s="133"/>
      <c r="F124" s="133"/>
      <c r="G124" s="122"/>
      <c r="H124" s="119"/>
      <c r="I124" s="119"/>
      <c r="J124" s="133"/>
      <c r="K124" s="133"/>
      <c r="L124" s="122"/>
      <c r="M124" s="122"/>
      <c r="N124" s="122"/>
      <c r="O124" s="122"/>
    </row>
    <row r="125" spans="2:15" ht="18.75" hidden="1">
      <c r="B125" s="122"/>
      <c r="C125" s="119"/>
      <c r="D125" s="135"/>
      <c r="E125" s="133"/>
      <c r="F125" s="133"/>
      <c r="G125" s="122"/>
      <c r="H125" s="119"/>
      <c r="I125" s="119"/>
      <c r="J125" s="133"/>
      <c r="K125" s="133"/>
      <c r="L125" s="122"/>
      <c r="M125" s="122"/>
      <c r="N125" s="122"/>
      <c r="O125" s="122"/>
    </row>
    <row r="126" spans="2:15" ht="18.75" hidden="1">
      <c r="B126" s="122"/>
      <c r="C126" s="119"/>
      <c r="D126" s="135"/>
      <c r="E126" s="133"/>
      <c r="F126" s="133"/>
      <c r="G126" s="122"/>
      <c r="H126" s="119"/>
      <c r="I126" s="119"/>
      <c r="J126" s="133"/>
      <c r="K126" s="133"/>
      <c r="L126" s="122"/>
      <c r="M126" s="122"/>
      <c r="N126" s="122"/>
      <c r="O126" s="122"/>
    </row>
    <row r="127" spans="2:15" ht="11.25" hidden="1" customHeight="1">
      <c r="B127" s="122"/>
      <c r="C127" s="119"/>
      <c r="D127" s="135"/>
      <c r="E127" s="133"/>
      <c r="F127" s="133"/>
      <c r="G127" s="122"/>
      <c r="H127" s="122"/>
      <c r="I127" s="122"/>
      <c r="J127" s="134"/>
      <c r="K127" s="134"/>
      <c r="L127" s="122"/>
      <c r="M127" s="122"/>
      <c r="N127" s="122"/>
      <c r="O127" s="122"/>
    </row>
    <row r="128" spans="2:15" ht="18.75" hidden="1">
      <c r="B128" s="122"/>
      <c r="C128" s="119"/>
      <c r="D128" s="135"/>
      <c r="E128" s="133"/>
      <c r="F128" s="133"/>
      <c r="G128" s="122"/>
      <c r="H128" s="119"/>
      <c r="I128" s="119"/>
      <c r="J128" s="133"/>
      <c r="K128" s="133"/>
      <c r="L128" s="122"/>
      <c r="M128" s="122"/>
      <c r="N128" s="122"/>
      <c r="O128" s="122"/>
    </row>
    <row r="129" spans="2:15" ht="18.75" hidden="1">
      <c r="B129" s="122"/>
      <c r="C129" s="119"/>
      <c r="D129" s="135"/>
      <c r="E129" s="133"/>
      <c r="F129" s="133"/>
      <c r="G129" s="122"/>
      <c r="H129" s="119"/>
      <c r="I129" s="119"/>
      <c r="J129" s="133"/>
      <c r="K129" s="133"/>
      <c r="L129" s="122"/>
      <c r="M129" s="122"/>
      <c r="N129" s="122"/>
      <c r="O129" s="122"/>
    </row>
    <row r="130" spans="2:15" ht="18.75" hidden="1">
      <c r="B130" s="122"/>
      <c r="C130" s="119"/>
      <c r="D130" s="135"/>
      <c r="E130" s="133"/>
      <c r="F130" s="133"/>
      <c r="G130" s="122"/>
      <c r="H130" s="119"/>
      <c r="I130" s="119"/>
      <c r="J130" s="119"/>
      <c r="K130" s="119"/>
      <c r="L130" s="122"/>
      <c r="M130" s="122"/>
      <c r="N130" s="122"/>
      <c r="O130" s="122"/>
    </row>
    <row r="131" spans="2:15" ht="18.75" hidden="1">
      <c r="B131" s="122"/>
      <c r="C131" s="119"/>
      <c r="D131" s="135"/>
      <c r="E131" s="133"/>
      <c r="F131" s="133"/>
      <c r="G131" s="122"/>
      <c r="H131" s="119"/>
      <c r="I131" s="119"/>
      <c r="J131" s="119"/>
      <c r="K131" s="119"/>
      <c r="L131" s="122"/>
      <c r="M131" s="122"/>
      <c r="N131" s="122"/>
      <c r="O131" s="122"/>
    </row>
    <row r="132" spans="2:15" ht="18.75" hidden="1">
      <c r="B132" s="122"/>
      <c r="C132" s="119"/>
      <c r="D132" s="135"/>
      <c r="E132" s="133"/>
      <c r="F132" s="133"/>
      <c r="G132" s="122"/>
      <c r="H132" s="119"/>
      <c r="I132" s="119"/>
      <c r="J132" s="119"/>
      <c r="K132" s="119"/>
      <c r="L132" s="122"/>
      <c r="M132" s="122"/>
      <c r="N132" s="122"/>
      <c r="O132" s="122"/>
    </row>
    <row r="133" spans="2:15" ht="18.75" hidden="1">
      <c r="B133" s="122"/>
      <c r="C133" s="119"/>
      <c r="D133" s="135"/>
      <c r="E133" s="133"/>
      <c r="F133" s="133"/>
      <c r="G133" s="122"/>
      <c r="H133" s="119"/>
      <c r="I133" s="119"/>
      <c r="J133" s="119"/>
      <c r="K133" s="119"/>
      <c r="L133" s="122"/>
      <c r="M133" s="122"/>
      <c r="N133" s="122"/>
      <c r="O133" s="122"/>
    </row>
    <row r="134" spans="2:15" ht="18.75" hidden="1">
      <c r="B134" s="122"/>
      <c r="C134" s="136"/>
      <c r="D134" s="135"/>
      <c r="E134" s="133"/>
      <c r="F134" s="133"/>
      <c r="G134" s="122"/>
      <c r="H134" s="119"/>
      <c r="I134" s="119"/>
      <c r="J134" s="119"/>
      <c r="K134" s="119"/>
      <c r="L134" s="122"/>
      <c r="M134" s="122"/>
      <c r="N134" s="122"/>
      <c r="O134" s="122"/>
    </row>
    <row r="135" spans="2:15" ht="18.75" hidden="1">
      <c r="B135" s="122"/>
      <c r="C135" s="119"/>
      <c r="D135" s="135"/>
      <c r="E135" s="133"/>
      <c r="F135" s="133"/>
      <c r="G135" s="122"/>
      <c r="H135" s="122"/>
      <c r="I135" s="122"/>
      <c r="J135" s="122"/>
      <c r="K135" s="122"/>
      <c r="L135" s="122"/>
      <c r="M135" s="122"/>
      <c r="N135" s="122"/>
      <c r="O135" s="122"/>
    </row>
    <row r="136" spans="2:15" ht="18.75" hidden="1">
      <c r="B136" s="122"/>
      <c r="C136" s="119"/>
      <c r="D136" s="135"/>
      <c r="E136" s="133"/>
      <c r="F136" s="133"/>
      <c r="G136" s="122"/>
      <c r="H136" s="122"/>
      <c r="I136" s="122"/>
      <c r="J136" s="122"/>
      <c r="K136" s="122"/>
      <c r="L136" s="122"/>
      <c r="M136" s="122"/>
      <c r="N136" s="122"/>
      <c r="O136" s="122"/>
    </row>
    <row r="137" spans="2:15" hidden="1"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</row>
    <row r="138" spans="2:15" ht="18.75" hidden="1">
      <c r="B138" s="122"/>
      <c r="C138" s="137"/>
      <c r="D138" s="137"/>
      <c r="E138" s="137"/>
      <c r="F138" s="138"/>
      <c r="G138" s="122"/>
      <c r="H138" s="122"/>
      <c r="I138" s="122"/>
      <c r="J138" s="119"/>
      <c r="K138" s="119"/>
      <c r="L138" s="122"/>
      <c r="M138" s="122"/>
      <c r="N138" s="122"/>
      <c r="O138" s="122"/>
    </row>
    <row r="139" spans="2:15" ht="18.75" hidden="1">
      <c r="B139" s="122"/>
      <c r="C139" s="139"/>
      <c r="D139" s="135"/>
      <c r="E139" s="135"/>
      <c r="F139" s="129"/>
      <c r="G139" s="129"/>
      <c r="H139" s="129"/>
      <c r="I139" s="129"/>
      <c r="J139" s="129"/>
      <c r="K139" s="129"/>
      <c r="L139" s="122"/>
      <c r="M139" s="122"/>
      <c r="N139" s="122"/>
      <c r="O139" s="122"/>
    </row>
    <row r="140" spans="2:15" ht="18.75" hidden="1">
      <c r="B140" s="122"/>
      <c r="C140" s="137"/>
      <c r="D140" s="137"/>
      <c r="E140" s="137"/>
      <c r="F140" s="137"/>
      <c r="G140" s="140"/>
      <c r="H140" s="133"/>
      <c r="I140" s="122"/>
      <c r="J140" s="119"/>
      <c r="K140" s="119"/>
      <c r="L140" s="122"/>
      <c r="M140" s="122"/>
      <c r="N140" s="122"/>
      <c r="O140" s="122"/>
    </row>
    <row r="141" spans="2:15" hidden="1"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</row>
    <row r="142" spans="2:15" hidden="1"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</row>
    <row r="143" spans="2:15" hidden="1"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</row>
    <row r="144" spans="2:15" ht="18.75" hidden="1">
      <c r="B144" s="122"/>
      <c r="C144" s="119"/>
      <c r="D144" s="135"/>
      <c r="E144" s="133"/>
      <c r="F144" s="133"/>
      <c r="G144" s="122"/>
      <c r="H144" s="119"/>
      <c r="I144" s="119"/>
      <c r="J144" s="119"/>
      <c r="K144" s="119"/>
      <c r="L144" s="122"/>
      <c r="M144" s="122"/>
      <c r="N144" s="122"/>
      <c r="O144" s="122"/>
    </row>
    <row r="145" spans="2:15" ht="1.5" hidden="1" customHeight="1">
      <c r="B145" s="122"/>
      <c r="C145" s="119"/>
      <c r="D145" s="135"/>
      <c r="E145" s="133"/>
      <c r="F145" s="133"/>
      <c r="G145" s="122"/>
      <c r="H145" s="119"/>
      <c r="I145" s="119"/>
      <c r="J145" s="133"/>
      <c r="K145" s="133"/>
      <c r="L145" s="122"/>
      <c r="M145" s="122"/>
      <c r="N145" s="122"/>
      <c r="O145" s="122"/>
    </row>
    <row r="146" spans="2:15" ht="18.75" hidden="1">
      <c r="B146" s="122"/>
      <c r="C146" s="119"/>
      <c r="D146" s="135"/>
      <c r="E146" s="133"/>
      <c r="F146" s="133"/>
      <c r="G146" s="122"/>
      <c r="H146" s="119"/>
      <c r="I146" s="119"/>
      <c r="J146" s="133"/>
      <c r="K146" s="133"/>
      <c r="L146" s="122"/>
      <c r="M146" s="122"/>
      <c r="N146" s="122"/>
      <c r="O146" s="122"/>
    </row>
    <row r="147" spans="2:15" ht="18.75" hidden="1">
      <c r="B147" s="122"/>
      <c r="C147" s="119"/>
      <c r="D147" s="135"/>
      <c r="E147" s="133"/>
      <c r="F147" s="133"/>
      <c r="G147" s="122"/>
      <c r="H147" s="119"/>
      <c r="I147" s="119"/>
      <c r="J147" s="133"/>
      <c r="K147" s="133"/>
      <c r="L147" s="122"/>
      <c r="M147" s="122"/>
      <c r="N147" s="122"/>
      <c r="O147" s="122"/>
    </row>
    <row r="148" spans="2:15" ht="18.75" hidden="1">
      <c r="B148" s="122"/>
      <c r="C148" s="119"/>
      <c r="D148" s="135"/>
      <c r="E148" s="133"/>
      <c r="F148" s="133"/>
      <c r="G148" s="122"/>
      <c r="H148" s="119"/>
      <c r="I148" s="119"/>
      <c r="J148" s="133"/>
      <c r="K148" s="133"/>
      <c r="L148" s="122"/>
      <c r="M148" s="122"/>
      <c r="N148" s="122"/>
      <c r="O148" s="122"/>
    </row>
    <row r="149" spans="2:15" ht="18.75" hidden="1">
      <c r="B149" s="122"/>
      <c r="C149" s="119"/>
      <c r="D149" s="135"/>
      <c r="E149" s="133"/>
      <c r="F149" s="133"/>
      <c r="G149" s="122"/>
      <c r="H149" s="122"/>
      <c r="I149" s="122"/>
      <c r="J149" s="134"/>
      <c r="K149" s="134"/>
      <c r="L149" s="122"/>
      <c r="M149" s="122"/>
      <c r="N149" s="122"/>
      <c r="O149" s="122"/>
    </row>
    <row r="150" spans="2:15" ht="18.75" hidden="1">
      <c r="B150" s="122"/>
      <c r="C150" s="119"/>
      <c r="D150" s="135"/>
      <c r="E150" s="133"/>
      <c r="F150" s="133"/>
      <c r="G150" s="122"/>
      <c r="H150" s="119"/>
      <c r="I150" s="119"/>
      <c r="J150" s="133"/>
      <c r="K150" s="133"/>
      <c r="L150" s="122"/>
      <c r="M150" s="122"/>
      <c r="N150" s="122"/>
      <c r="O150" s="122"/>
    </row>
    <row r="151" spans="2:15" ht="18.75" hidden="1">
      <c r="B151" s="122"/>
      <c r="C151" s="119"/>
      <c r="D151" s="135"/>
      <c r="E151" s="133"/>
      <c r="F151" s="133"/>
      <c r="G151" s="122"/>
      <c r="H151" s="119"/>
      <c r="I151" s="119"/>
      <c r="J151" s="133"/>
      <c r="K151" s="133"/>
      <c r="L151" s="122"/>
      <c r="M151" s="122"/>
      <c r="N151" s="122"/>
      <c r="O151" s="122"/>
    </row>
    <row r="152" spans="2:15" ht="18.75" hidden="1">
      <c r="B152" s="122"/>
      <c r="C152" s="119"/>
      <c r="D152" s="135"/>
      <c r="E152" s="133"/>
      <c r="F152" s="133"/>
      <c r="G152" s="122"/>
      <c r="H152" s="119"/>
      <c r="I152" s="119"/>
      <c r="J152" s="119"/>
      <c r="K152" s="119"/>
      <c r="L152" s="122"/>
      <c r="M152" s="122"/>
      <c r="N152" s="122"/>
      <c r="O152" s="122"/>
    </row>
    <row r="153" spans="2:15" ht="11.25" hidden="1" customHeight="1">
      <c r="B153" s="122"/>
      <c r="C153" s="119"/>
      <c r="D153" s="135"/>
      <c r="E153" s="133"/>
      <c r="F153" s="133"/>
      <c r="G153" s="122"/>
      <c r="H153" s="119"/>
      <c r="I153" s="119"/>
      <c r="J153" s="119"/>
      <c r="K153" s="119"/>
      <c r="L153" s="122"/>
      <c r="M153" s="122"/>
      <c r="N153" s="122"/>
      <c r="O153" s="122"/>
    </row>
    <row r="154" spans="2:15" ht="18.75" hidden="1">
      <c r="B154" s="122"/>
      <c r="C154" s="119"/>
      <c r="D154" s="135"/>
      <c r="E154" s="133"/>
      <c r="F154" s="133"/>
      <c r="G154" s="122"/>
      <c r="H154" s="119"/>
      <c r="I154" s="119"/>
      <c r="J154" s="119"/>
      <c r="K154" s="119"/>
      <c r="L154" s="122"/>
      <c r="M154" s="122"/>
      <c r="N154" s="122"/>
      <c r="O154" s="122"/>
    </row>
    <row r="155" spans="2:15" ht="18.75" hidden="1">
      <c r="B155" s="122"/>
      <c r="C155" s="119"/>
      <c r="D155" s="135"/>
      <c r="E155" s="133"/>
      <c r="F155" s="133"/>
      <c r="G155" s="122"/>
      <c r="H155" s="119"/>
      <c r="I155" s="119"/>
      <c r="J155" s="119"/>
      <c r="K155" s="119"/>
      <c r="L155" s="122"/>
      <c r="M155" s="122"/>
      <c r="N155" s="122"/>
      <c r="O155" s="122"/>
    </row>
    <row r="156" spans="2:15" ht="18.75" hidden="1">
      <c r="B156" s="122"/>
      <c r="C156" s="136"/>
      <c r="D156" s="135"/>
      <c r="E156" s="133"/>
      <c r="F156" s="133"/>
      <c r="G156" s="122"/>
      <c r="H156" s="119"/>
      <c r="I156" s="119"/>
      <c r="J156" s="119"/>
      <c r="K156" s="119"/>
      <c r="L156" s="122"/>
      <c r="M156" s="122"/>
      <c r="N156" s="122"/>
      <c r="O156" s="122"/>
    </row>
    <row r="157" spans="2:15" ht="18.75" hidden="1">
      <c r="B157" s="122"/>
      <c r="C157" s="119"/>
      <c r="D157" s="135"/>
      <c r="E157" s="133"/>
      <c r="F157" s="133"/>
      <c r="G157" s="122"/>
      <c r="H157" s="122"/>
      <c r="I157" s="122"/>
      <c r="J157" s="122"/>
      <c r="K157" s="122"/>
      <c r="L157" s="122"/>
      <c r="M157" s="122"/>
      <c r="N157" s="122"/>
      <c r="O157" s="122"/>
    </row>
    <row r="158" spans="2:15" ht="18.75" hidden="1">
      <c r="B158" s="122"/>
      <c r="C158" s="119"/>
      <c r="D158" s="135"/>
      <c r="E158" s="133"/>
      <c r="F158" s="133"/>
      <c r="G158" s="122"/>
      <c r="H158" s="122"/>
      <c r="I158" s="122"/>
      <c r="J158" s="122"/>
      <c r="K158" s="122"/>
      <c r="L158" s="122"/>
      <c r="M158" s="122"/>
      <c r="N158" s="122"/>
      <c r="O158" s="122"/>
    </row>
    <row r="159" spans="2:15" hidden="1"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</row>
    <row r="160" spans="2:15" ht="18.75" hidden="1">
      <c r="B160" s="122"/>
      <c r="C160" s="137"/>
      <c r="D160" s="137"/>
      <c r="E160" s="137"/>
      <c r="F160" s="138"/>
      <c r="G160" s="122"/>
      <c r="H160" s="122"/>
      <c r="I160" s="122"/>
      <c r="J160" s="119"/>
      <c r="K160" s="119"/>
      <c r="L160" s="122"/>
      <c r="M160" s="122"/>
      <c r="N160" s="122"/>
      <c r="O160" s="122"/>
    </row>
    <row r="161" spans="2:15" ht="18.75" hidden="1">
      <c r="B161" s="122"/>
      <c r="C161" s="139"/>
      <c r="D161" s="135"/>
      <c r="E161" s="135"/>
      <c r="F161" s="129"/>
      <c r="G161" s="129"/>
      <c r="H161" s="129"/>
      <c r="I161" s="129"/>
      <c r="J161" s="129"/>
      <c r="K161" s="129"/>
      <c r="L161" s="122"/>
      <c r="M161" s="122"/>
      <c r="N161" s="122"/>
      <c r="O161" s="122"/>
    </row>
    <row r="162" spans="2:15" ht="18.75" hidden="1">
      <c r="B162" s="122"/>
      <c r="C162" s="137"/>
      <c r="D162" s="137"/>
      <c r="E162" s="137"/>
      <c r="F162" s="137"/>
      <c r="G162" s="140"/>
      <c r="H162" s="133"/>
      <c r="I162" s="122"/>
      <c r="J162" s="119"/>
      <c r="K162" s="119"/>
      <c r="L162" s="122"/>
      <c r="M162" s="122"/>
      <c r="N162" s="122"/>
      <c r="O162" s="122"/>
    </row>
    <row r="163" spans="2:15" hidden="1"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</row>
    <row r="164" spans="2:15" hidden="1"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</row>
    <row r="165" spans="2:15" hidden="1"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</row>
    <row r="166" spans="2:15"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</row>
    <row r="167" spans="2:15"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</row>
    <row r="168" spans="2:15"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</row>
    <row r="169" spans="2:15" ht="18.75">
      <c r="B169" s="122"/>
      <c r="C169" s="119"/>
      <c r="D169" s="135"/>
      <c r="E169" s="133"/>
      <c r="F169" s="133"/>
      <c r="G169" s="122"/>
      <c r="H169" s="119"/>
      <c r="I169" s="119"/>
      <c r="J169" s="119"/>
      <c r="K169" s="119"/>
      <c r="L169" s="119"/>
      <c r="M169" s="122"/>
      <c r="N169" s="122"/>
      <c r="O169" s="122"/>
    </row>
    <row r="170" spans="2:15" ht="18.75">
      <c r="B170" s="122"/>
      <c r="C170" s="119"/>
      <c r="D170" s="135"/>
      <c r="E170" s="133"/>
      <c r="F170" s="133"/>
      <c r="G170" s="122"/>
      <c r="H170" s="119"/>
      <c r="I170" s="119"/>
      <c r="J170" s="133"/>
      <c r="K170" s="133"/>
      <c r="L170" s="119"/>
      <c r="M170" s="122"/>
      <c r="N170" s="122"/>
      <c r="O170" s="122"/>
    </row>
    <row r="171" spans="2:15" ht="18.75">
      <c r="B171" s="122"/>
      <c r="C171" s="119"/>
      <c r="D171" s="135"/>
      <c r="E171" s="133"/>
      <c r="F171" s="133"/>
      <c r="G171" s="122"/>
      <c r="H171" s="119"/>
      <c r="I171" s="119"/>
      <c r="J171" s="133"/>
      <c r="K171" s="133"/>
      <c r="L171" s="119"/>
      <c r="M171" s="122"/>
      <c r="N171" s="122"/>
      <c r="O171" s="122"/>
    </row>
    <row r="172" spans="2:15" ht="18.75">
      <c r="B172" s="122"/>
      <c r="C172" s="119"/>
      <c r="D172" s="135"/>
      <c r="E172" s="133"/>
      <c r="F172" s="133"/>
      <c r="G172" s="122"/>
      <c r="H172" s="119"/>
      <c r="I172" s="119"/>
      <c r="J172" s="133"/>
      <c r="K172" s="133"/>
      <c r="L172" s="119"/>
      <c r="M172" s="122"/>
      <c r="N172" s="122"/>
      <c r="O172" s="122"/>
    </row>
    <row r="173" spans="2:15" ht="18.75">
      <c r="B173" s="122"/>
      <c r="C173" s="119"/>
      <c r="D173" s="135"/>
      <c r="E173" s="133"/>
      <c r="F173" s="133"/>
      <c r="G173" s="122"/>
      <c r="H173" s="119"/>
      <c r="I173" s="119"/>
      <c r="J173" s="133"/>
      <c r="K173" s="133"/>
      <c r="L173" s="119"/>
      <c r="M173" s="122"/>
      <c r="N173" s="122"/>
      <c r="O173" s="122"/>
    </row>
    <row r="174" spans="2:15" ht="18.75">
      <c r="B174" s="122"/>
      <c r="C174" s="119"/>
      <c r="D174" s="135"/>
      <c r="E174" s="133"/>
      <c r="F174" s="133"/>
      <c r="G174" s="122"/>
      <c r="H174" s="122"/>
      <c r="I174" s="122"/>
      <c r="J174" s="134"/>
      <c r="K174" s="134"/>
      <c r="L174" s="122"/>
      <c r="M174" s="122"/>
      <c r="N174" s="122"/>
      <c r="O174" s="122"/>
    </row>
    <row r="175" spans="2:15" ht="18.75">
      <c r="B175" s="122"/>
      <c r="C175" s="119"/>
      <c r="D175" s="135"/>
      <c r="E175" s="133"/>
      <c r="F175" s="133"/>
      <c r="G175" s="122"/>
      <c r="H175" s="119"/>
      <c r="I175" s="119"/>
      <c r="J175" s="133"/>
      <c r="K175" s="133"/>
      <c r="L175" s="122"/>
      <c r="M175" s="122"/>
      <c r="N175" s="122"/>
      <c r="O175" s="122"/>
    </row>
    <row r="176" spans="2:15" ht="18.75">
      <c r="B176" s="122"/>
      <c r="C176" s="119"/>
      <c r="D176" s="135"/>
      <c r="E176" s="133"/>
      <c r="F176" s="133"/>
      <c r="G176" s="122"/>
      <c r="H176" s="119"/>
      <c r="I176" s="119"/>
      <c r="J176" s="133"/>
      <c r="K176" s="133"/>
      <c r="L176" s="122"/>
      <c r="M176" s="122"/>
      <c r="N176" s="122"/>
      <c r="O176" s="122"/>
    </row>
    <row r="177" spans="2:15" ht="18.75">
      <c r="B177" s="122"/>
      <c r="C177" s="119"/>
      <c r="D177" s="135"/>
      <c r="E177" s="133"/>
      <c r="F177" s="133"/>
      <c r="G177" s="122"/>
      <c r="H177" s="119"/>
      <c r="I177" s="119"/>
      <c r="J177" s="119"/>
      <c r="K177" s="119"/>
      <c r="L177" s="122"/>
      <c r="M177" s="122"/>
      <c r="N177" s="122"/>
      <c r="O177" s="122"/>
    </row>
    <row r="178" spans="2:15" ht="18.75">
      <c r="B178" s="122"/>
      <c r="C178" s="119"/>
      <c r="D178" s="135"/>
      <c r="E178" s="133"/>
      <c r="F178" s="133"/>
      <c r="G178" s="122"/>
      <c r="H178" s="119"/>
      <c r="I178" s="119"/>
      <c r="J178" s="119"/>
      <c r="K178" s="119"/>
      <c r="L178" s="122"/>
      <c r="M178" s="122"/>
      <c r="N178" s="122"/>
      <c r="O178" s="122"/>
    </row>
    <row r="179" spans="2:15" ht="18.75">
      <c r="B179" s="122"/>
      <c r="C179" s="119"/>
      <c r="D179" s="135"/>
      <c r="E179" s="133"/>
      <c r="F179" s="133"/>
      <c r="G179" s="122"/>
      <c r="H179" s="119"/>
      <c r="I179" s="119"/>
      <c r="J179" s="119"/>
      <c r="K179" s="119"/>
      <c r="L179" s="122"/>
      <c r="M179" s="122"/>
      <c r="N179" s="122"/>
      <c r="O179" s="122"/>
    </row>
    <row r="180" spans="2:15" ht="18.75">
      <c r="B180" s="122"/>
      <c r="C180" s="119"/>
      <c r="D180" s="135"/>
      <c r="E180" s="133"/>
      <c r="F180" s="133"/>
      <c r="G180" s="122"/>
      <c r="H180" s="119"/>
      <c r="I180" s="119"/>
      <c r="J180" s="119"/>
      <c r="K180" s="119"/>
      <c r="L180" s="122"/>
      <c r="M180" s="122"/>
      <c r="N180" s="122"/>
      <c r="O180" s="122"/>
    </row>
    <row r="181" spans="2:15" ht="18.75">
      <c r="B181" s="122"/>
      <c r="C181" s="136"/>
      <c r="D181" s="135"/>
      <c r="E181" s="133"/>
      <c r="F181" s="133"/>
      <c r="G181" s="122"/>
      <c r="H181" s="119"/>
      <c r="I181" s="119"/>
      <c r="J181" s="119"/>
      <c r="K181" s="119"/>
      <c r="L181" s="122"/>
      <c r="M181" s="122"/>
      <c r="N181" s="122"/>
      <c r="O181" s="122"/>
    </row>
    <row r="182" spans="2:15" ht="18.75">
      <c r="B182" s="122"/>
      <c r="C182" s="119"/>
      <c r="D182" s="135"/>
      <c r="E182" s="133"/>
      <c r="F182" s="133"/>
      <c r="G182" s="122"/>
      <c r="H182" s="122"/>
      <c r="I182" s="122"/>
      <c r="J182" s="122"/>
      <c r="K182" s="122"/>
      <c r="L182" s="122"/>
      <c r="M182" s="122"/>
      <c r="N182" s="122"/>
      <c r="O182" s="122"/>
    </row>
    <row r="183" spans="2:15" ht="18.75">
      <c r="B183" s="122"/>
      <c r="C183" s="119"/>
      <c r="D183" s="135"/>
      <c r="E183" s="133"/>
      <c r="F183" s="133"/>
      <c r="G183" s="122"/>
      <c r="H183" s="122"/>
      <c r="I183" s="122"/>
      <c r="J183" s="122"/>
      <c r="K183" s="122"/>
      <c r="L183" s="122"/>
      <c r="M183" s="122"/>
      <c r="N183" s="122"/>
      <c r="O183" s="122"/>
    </row>
    <row r="184" spans="2:15" ht="18.75">
      <c r="B184" s="122"/>
      <c r="C184" s="119"/>
      <c r="D184" s="135"/>
      <c r="E184" s="133"/>
      <c r="F184" s="133"/>
      <c r="G184" s="122"/>
      <c r="H184" s="122"/>
      <c r="I184" s="122"/>
      <c r="J184" s="122"/>
      <c r="K184" s="122"/>
      <c r="L184" s="122"/>
      <c r="M184" s="122"/>
      <c r="N184" s="122"/>
      <c r="O184" s="122"/>
    </row>
    <row r="185" spans="2:15" ht="18.75">
      <c r="B185" s="122"/>
      <c r="C185" s="119"/>
      <c r="D185" s="135"/>
      <c r="E185" s="133"/>
      <c r="F185" s="133"/>
      <c r="G185" s="122"/>
      <c r="H185" s="122"/>
      <c r="I185" s="122"/>
      <c r="J185" s="122"/>
      <c r="K185" s="122"/>
      <c r="L185" s="122"/>
      <c r="M185" s="122"/>
      <c r="N185" s="122"/>
      <c r="O185" s="122"/>
    </row>
    <row r="186" spans="2:15" ht="18.75">
      <c r="B186" s="122"/>
      <c r="C186" s="119"/>
      <c r="D186" s="135"/>
      <c r="E186" s="133"/>
      <c r="F186" s="133"/>
      <c r="G186" s="122"/>
      <c r="H186" s="122"/>
      <c r="I186" s="122"/>
      <c r="J186" s="122"/>
      <c r="K186" s="122"/>
      <c r="L186" s="122"/>
      <c r="M186" s="122"/>
      <c r="N186" s="122"/>
      <c r="O186" s="122"/>
    </row>
    <row r="187" spans="2:15"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</row>
    <row r="188" spans="2:15" ht="18.75">
      <c r="B188" s="122"/>
      <c r="C188" s="137"/>
      <c r="D188" s="137"/>
      <c r="E188" s="137"/>
      <c r="F188" s="138"/>
      <c r="G188" s="122"/>
      <c r="H188" s="122"/>
      <c r="I188" s="122"/>
      <c r="J188" s="119"/>
      <c r="K188" s="119"/>
      <c r="L188" s="122"/>
      <c r="M188" s="122"/>
      <c r="N188" s="122"/>
      <c r="O188" s="122"/>
    </row>
    <row r="189" spans="2:15" ht="18.75">
      <c r="B189" s="122"/>
      <c r="C189" s="139"/>
      <c r="D189" s="135"/>
      <c r="E189" s="135"/>
      <c r="F189" s="129"/>
      <c r="G189" s="129"/>
      <c r="H189" s="129"/>
      <c r="I189" s="129"/>
      <c r="J189" s="129"/>
      <c r="K189" s="129"/>
      <c r="L189" s="122"/>
      <c r="M189" s="122"/>
      <c r="N189" s="122"/>
      <c r="O189" s="122"/>
    </row>
    <row r="190" spans="2:15" ht="18.75">
      <c r="B190" s="122"/>
      <c r="C190" s="137"/>
      <c r="D190" s="137"/>
      <c r="E190" s="137"/>
      <c r="F190" s="137"/>
      <c r="G190" s="140"/>
      <c r="H190" s="133"/>
      <c r="I190" s="122"/>
      <c r="J190" s="119"/>
      <c r="K190" s="119"/>
      <c r="L190" s="122"/>
      <c r="M190" s="122"/>
      <c r="N190" s="122"/>
      <c r="O190" s="122"/>
    </row>
    <row r="191" spans="2:15"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</row>
    <row r="192" spans="2:15" ht="18.75">
      <c r="B192" s="122"/>
      <c r="C192" s="122"/>
      <c r="D192" s="122"/>
      <c r="E192" s="122"/>
      <c r="F192" s="122"/>
      <c r="G192" s="122"/>
      <c r="H192" s="122"/>
      <c r="I192" s="122"/>
      <c r="J192" s="119"/>
      <c r="K192" s="119"/>
      <c r="L192" s="119"/>
      <c r="M192" s="119"/>
      <c r="N192" s="119"/>
      <c r="O192" s="122"/>
    </row>
    <row r="193" spans="2:15" ht="18.75">
      <c r="B193" s="122"/>
      <c r="C193" s="119"/>
      <c r="D193" s="135"/>
      <c r="E193" s="133"/>
      <c r="F193" s="133"/>
      <c r="G193" s="122"/>
      <c r="H193" s="122"/>
      <c r="I193" s="122"/>
      <c r="J193" s="119"/>
      <c r="K193" s="119"/>
      <c r="L193" s="119"/>
      <c r="M193" s="119"/>
      <c r="N193" s="122"/>
      <c r="O193" s="122"/>
    </row>
    <row r="194" spans="2:15" ht="18.75">
      <c r="B194" s="122"/>
      <c r="C194" s="119"/>
      <c r="D194" s="135"/>
      <c r="E194" s="133"/>
      <c r="F194" s="133"/>
      <c r="G194" s="122"/>
      <c r="H194" s="122"/>
      <c r="I194" s="122"/>
      <c r="J194" s="119"/>
      <c r="K194" s="119"/>
      <c r="L194" s="119"/>
      <c r="M194" s="119"/>
      <c r="N194" s="122"/>
      <c r="O194" s="122"/>
    </row>
    <row r="195" spans="2:15" ht="18.75">
      <c r="B195" s="122"/>
      <c r="C195" s="119"/>
      <c r="D195" s="135"/>
      <c r="E195" s="133"/>
      <c r="F195" s="133"/>
      <c r="G195" s="122"/>
      <c r="H195" s="122"/>
      <c r="I195" s="122"/>
      <c r="J195" s="119"/>
      <c r="K195" s="119"/>
      <c r="L195" s="119"/>
      <c r="M195" s="119"/>
      <c r="N195" s="122"/>
      <c r="O195" s="122"/>
    </row>
    <row r="196" spans="2:15" ht="18.75">
      <c r="B196" s="122"/>
      <c r="C196" s="119"/>
      <c r="D196" s="135"/>
      <c r="E196" s="133"/>
      <c r="F196" s="133"/>
      <c r="G196" s="122"/>
      <c r="H196" s="122"/>
      <c r="I196" s="122"/>
      <c r="J196" s="119"/>
      <c r="K196" s="119"/>
      <c r="L196" s="119"/>
      <c r="M196" s="119"/>
      <c r="N196" s="122"/>
      <c r="O196" s="122"/>
    </row>
    <row r="197" spans="2:15" ht="18.75">
      <c r="B197" s="122"/>
      <c r="C197" s="119"/>
      <c r="D197" s="135"/>
      <c r="E197" s="133"/>
      <c r="F197" s="133"/>
      <c r="G197" s="122"/>
      <c r="H197" s="122"/>
      <c r="I197" s="122"/>
      <c r="J197" s="119"/>
      <c r="K197" s="119"/>
      <c r="L197" s="119"/>
      <c r="M197" s="119"/>
      <c r="N197" s="122"/>
      <c r="O197" s="122"/>
    </row>
    <row r="198" spans="2:15" ht="18.75">
      <c r="B198" s="122"/>
      <c r="C198" s="119"/>
      <c r="D198" s="135"/>
      <c r="E198" s="133"/>
      <c r="F198" s="133"/>
      <c r="G198" s="122"/>
      <c r="H198" s="122"/>
      <c r="I198" s="122"/>
      <c r="J198" s="119"/>
      <c r="K198" s="119"/>
      <c r="L198" s="119"/>
      <c r="M198" s="119"/>
      <c r="N198" s="122"/>
      <c r="O198" s="122"/>
    </row>
    <row r="199" spans="2:15" ht="18.75">
      <c r="B199" s="122"/>
      <c r="C199" s="119"/>
      <c r="D199" s="135"/>
      <c r="E199" s="133"/>
      <c r="F199" s="133"/>
      <c r="G199" s="122"/>
      <c r="H199" s="122"/>
      <c r="I199" s="122"/>
      <c r="J199" s="119"/>
      <c r="K199" s="119"/>
      <c r="L199" s="119"/>
      <c r="M199" s="119"/>
      <c r="N199" s="122"/>
      <c r="O199" s="122"/>
    </row>
    <row r="200" spans="2:15" ht="18.75">
      <c r="B200" s="122"/>
      <c r="C200" s="119"/>
      <c r="D200" s="135"/>
      <c r="E200" s="133"/>
      <c r="F200" s="133"/>
      <c r="G200" s="122"/>
      <c r="H200" s="122"/>
      <c r="I200" s="122"/>
      <c r="J200" s="119"/>
      <c r="K200" s="119"/>
      <c r="L200" s="119"/>
      <c r="M200" s="119"/>
      <c r="N200" s="122"/>
      <c r="O200" s="122"/>
    </row>
    <row r="201" spans="2:15" ht="18.75">
      <c r="B201" s="122"/>
      <c r="C201" s="119"/>
      <c r="D201" s="135"/>
      <c r="E201" s="133"/>
      <c r="F201" s="133"/>
      <c r="G201" s="122"/>
      <c r="H201" s="122"/>
      <c r="I201" s="122"/>
      <c r="J201" s="119"/>
      <c r="K201" s="119"/>
      <c r="L201" s="119"/>
      <c r="M201" s="119"/>
      <c r="N201" s="122"/>
      <c r="O201" s="122"/>
    </row>
    <row r="202" spans="2:15" ht="18.75">
      <c r="B202" s="122"/>
      <c r="C202" s="119"/>
      <c r="D202" s="135"/>
      <c r="E202" s="133"/>
      <c r="F202" s="133"/>
      <c r="G202" s="122"/>
      <c r="H202" s="122"/>
      <c r="I202" s="122"/>
      <c r="J202" s="119"/>
      <c r="K202" s="119"/>
      <c r="L202" s="119"/>
      <c r="M202" s="119"/>
      <c r="N202" s="122"/>
      <c r="O202" s="122"/>
    </row>
    <row r="203" spans="2:15" ht="18.75">
      <c r="B203" s="122"/>
      <c r="C203" s="119"/>
      <c r="D203" s="135"/>
      <c r="E203" s="133"/>
      <c r="F203" s="133"/>
      <c r="G203" s="122"/>
      <c r="H203" s="122"/>
      <c r="I203" s="122"/>
      <c r="J203" s="119"/>
      <c r="K203" s="119"/>
      <c r="L203" s="119"/>
      <c r="M203" s="119"/>
      <c r="N203" s="122"/>
      <c r="O203" s="122"/>
    </row>
    <row r="204" spans="2:15" ht="18.75">
      <c r="B204" s="122"/>
      <c r="C204" s="119"/>
      <c r="D204" s="135"/>
      <c r="E204" s="133"/>
      <c r="F204" s="133"/>
      <c r="G204" s="122"/>
      <c r="H204" s="122"/>
      <c r="I204" s="122"/>
      <c r="J204" s="122"/>
      <c r="K204" s="122"/>
      <c r="L204" s="119"/>
      <c r="M204" s="119"/>
      <c r="N204" s="122"/>
      <c r="O204" s="122"/>
    </row>
    <row r="205" spans="2:15" ht="18.75">
      <c r="B205" s="122"/>
      <c r="C205" s="136"/>
      <c r="D205" s="135"/>
      <c r="E205" s="133"/>
      <c r="F205" s="133"/>
      <c r="G205" s="122"/>
      <c r="H205" s="122"/>
      <c r="I205" s="122"/>
      <c r="J205" s="122"/>
      <c r="K205" s="122"/>
      <c r="L205" s="119"/>
      <c r="M205" s="119"/>
      <c r="N205" s="122"/>
      <c r="O205" s="122"/>
    </row>
    <row r="206" spans="2:15" ht="18.75">
      <c r="B206" s="122"/>
      <c r="C206" s="119"/>
      <c r="D206" s="135"/>
      <c r="E206" s="133"/>
      <c r="F206" s="133"/>
      <c r="G206" s="122"/>
      <c r="H206" s="122"/>
      <c r="I206" s="122"/>
      <c r="J206" s="119"/>
      <c r="K206" s="131"/>
      <c r="L206" s="119"/>
      <c r="M206" s="128"/>
      <c r="N206" s="122"/>
      <c r="O206" s="122"/>
    </row>
    <row r="207" spans="2:15" ht="18.75">
      <c r="B207" s="122"/>
      <c r="C207" s="119"/>
      <c r="D207" s="135"/>
      <c r="E207" s="133"/>
      <c r="F207" s="133"/>
      <c r="G207" s="122"/>
      <c r="H207" s="122"/>
      <c r="I207" s="122"/>
      <c r="J207" s="119"/>
      <c r="K207" s="119"/>
      <c r="L207" s="119"/>
      <c r="M207" s="119"/>
      <c r="N207" s="122"/>
      <c r="O207" s="122"/>
    </row>
    <row r="208" spans="2:15" ht="18.75">
      <c r="B208" s="122"/>
      <c r="C208" s="119"/>
      <c r="D208" s="135"/>
      <c r="E208" s="133"/>
      <c r="F208" s="133"/>
      <c r="G208" s="122"/>
      <c r="H208" s="122"/>
      <c r="I208" s="122"/>
      <c r="J208" s="119"/>
      <c r="K208" s="119"/>
      <c r="L208" s="119"/>
      <c r="M208" s="119"/>
      <c r="N208" s="122"/>
      <c r="O208" s="122"/>
    </row>
    <row r="209" spans="2:15"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</row>
    <row r="210" spans="2:15"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</row>
    <row r="211" spans="2:15">
      <c r="B211" s="122"/>
      <c r="C211" s="122"/>
      <c r="D211" s="122"/>
      <c r="E211" s="122"/>
      <c r="F211" s="134"/>
      <c r="G211" s="122"/>
      <c r="H211" s="122"/>
      <c r="I211" s="122"/>
      <c r="J211" s="122"/>
      <c r="K211" s="122"/>
      <c r="L211" s="122"/>
      <c r="M211" s="122"/>
      <c r="N211" s="122"/>
      <c r="O211" s="122"/>
    </row>
    <row r="212" spans="2:15"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</row>
    <row r="213" spans="2:15"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</row>
    <row r="214" spans="2:15"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</row>
    <row r="215" spans="2:15"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</row>
    <row r="216" spans="2:15"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</row>
    <row r="217" spans="2:15"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</row>
    <row r="218" spans="2:15"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</row>
    <row r="219" spans="2:15">
      <c r="B219" s="122"/>
      <c r="C219" s="122"/>
      <c r="D219" s="122"/>
      <c r="E219" s="14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</row>
    <row r="220" spans="2:15"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</row>
    <row r="221" spans="2:15"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</row>
    <row r="222" spans="2:15"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</row>
    <row r="223" spans="2:15"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</row>
    <row r="224" spans="2:15"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</row>
    <row r="225" spans="2:15"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</row>
    <row r="226" spans="2:15">
      <c r="B226" s="122"/>
      <c r="C226" s="122"/>
      <c r="D226" s="122"/>
      <c r="E226" s="14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</row>
    <row r="227" spans="2:15"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</row>
    <row r="228" spans="2:15"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</row>
    <row r="229" spans="2:15"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</row>
    <row r="230" spans="2:15">
      <c r="B230" s="122"/>
      <c r="C230" s="122"/>
      <c r="D230" s="122"/>
      <c r="E230" s="14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</row>
    <row r="231" spans="2:15">
      <c r="B231" s="122"/>
      <c r="C231" s="122"/>
      <c r="D231" s="122"/>
      <c r="E231" s="143"/>
      <c r="F231" s="143"/>
      <c r="G231" s="122"/>
      <c r="H231" s="122"/>
      <c r="I231" s="122"/>
      <c r="J231" s="122"/>
      <c r="K231" s="122"/>
      <c r="L231" s="122"/>
      <c r="M231" s="122"/>
      <c r="N231" s="122"/>
      <c r="O231" s="122"/>
    </row>
    <row r="232" spans="2:15"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</row>
    <row r="233" spans="2:15"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</row>
    <row r="234" spans="2:15"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</row>
    <row r="235" spans="2:15">
      <c r="B235" s="122"/>
      <c r="C235" s="122"/>
      <c r="D235" s="144"/>
      <c r="E235" s="144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</row>
    <row r="236" spans="2:15"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</row>
    <row r="237" spans="2:15"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</row>
    <row r="238" spans="2:15"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</row>
    <row r="239" spans="2:15"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</row>
    <row r="240" spans="2:15">
      <c r="B240" s="122"/>
      <c r="C240" s="122"/>
      <c r="D240" s="122"/>
      <c r="E240" s="14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</row>
    <row r="241" spans="2:15"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</row>
    <row r="242" spans="2:15"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</row>
    <row r="243" spans="2:15"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</row>
    <row r="244" spans="2:15"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</row>
    <row r="245" spans="2:15"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</row>
    <row r="246" spans="2:15"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</row>
    <row r="247" spans="2:15"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</row>
    <row r="248" spans="2:15"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</row>
    <row r="249" spans="2:15">
      <c r="B249" s="122"/>
      <c r="C249" s="122"/>
      <c r="D249" s="122"/>
      <c r="E249" s="142"/>
      <c r="F249" s="122"/>
      <c r="G249" s="122"/>
      <c r="H249" s="122"/>
      <c r="I249" s="122"/>
      <c r="J249" s="122"/>
      <c r="K249" s="122"/>
      <c r="L249" s="122"/>
      <c r="M249" s="122"/>
    </row>
    <row r="250" spans="2:15">
      <c r="B250" s="122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</row>
    <row r="251" spans="2:15">
      <c r="B251" s="122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</row>
    <row r="252" spans="2:15"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</row>
    <row r="253" spans="2:15">
      <c r="B253" s="122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</row>
    <row r="254" spans="2:15">
      <c r="B254" s="122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</row>
    <row r="255" spans="2:15">
      <c r="B255" s="122"/>
      <c r="C255" s="122"/>
      <c r="D255" s="122"/>
      <c r="E255" s="143"/>
      <c r="F255" s="122"/>
      <c r="G255" s="122"/>
      <c r="H255" s="122"/>
      <c r="I255" s="122"/>
      <c r="J255" s="122"/>
      <c r="K255" s="122"/>
      <c r="L255" s="122"/>
      <c r="M255" s="122"/>
    </row>
    <row r="256" spans="2:15">
      <c r="B256" s="122"/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</row>
    <row r="257" spans="2:13" ht="18.75">
      <c r="B257" s="122"/>
      <c r="C257" s="119"/>
      <c r="D257" s="135"/>
      <c r="E257" s="133"/>
      <c r="F257" s="133"/>
      <c r="G257" s="122"/>
      <c r="H257" s="119"/>
      <c r="I257" s="119"/>
      <c r="J257" s="119"/>
      <c r="K257" s="119"/>
      <c r="L257" s="119"/>
      <c r="M257" s="122"/>
    </row>
    <row r="258" spans="2:13" ht="18.75">
      <c r="B258" s="122"/>
      <c r="C258" s="119"/>
      <c r="D258" s="135"/>
      <c r="E258" s="133"/>
      <c r="F258" s="133"/>
      <c r="G258" s="122"/>
      <c r="H258" s="119"/>
      <c r="I258" s="119"/>
      <c r="J258" s="133"/>
      <c r="K258" s="133"/>
      <c r="L258" s="119"/>
      <c r="M258" s="122"/>
    </row>
    <row r="259" spans="2:13" ht="18.75">
      <c r="B259" s="122"/>
      <c r="C259" s="119"/>
      <c r="D259" s="135"/>
      <c r="E259" s="133"/>
      <c r="F259" s="133"/>
      <c r="G259" s="122"/>
      <c r="H259" s="119"/>
      <c r="I259" s="119"/>
      <c r="J259" s="133"/>
      <c r="K259" s="133"/>
      <c r="L259" s="119"/>
      <c r="M259" s="122"/>
    </row>
    <row r="260" spans="2:13" ht="18.75">
      <c r="B260" s="122"/>
      <c r="C260" s="119"/>
      <c r="D260" s="135"/>
      <c r="E260" s="133"/>
      <c r="F260" s="133"/>
      <c r="G260" s="122"/>
      <c r="H260" s="119"/>
      <c r="I260" s="119"/>
      <c r="J260" s="133"/>
      <c r="K260" s="133"/>
      <c r="L260" s="119"/>
      <c r="M260" s="122"/>
    </row>
    <row r="261" spans="2:13" ht="18.75">
      <c r="B261" s="122"/>
      <c r="C261" s="119"/>
      <c r="D261" s="135"/>
      <c r="E261" s="133"/>
      <c r="F261" s="133"/>
      <c r="G261" s="122"/>
      <c r="H261" s="119"/>
      <c r="I261" s="119"/>
      <c r="J261" s="133"/>
      <c r="K261" s="133"/>
      <c r="L261" s="119"/>
      <c r="M261" s="122"/>
    </row>
    <row r="262" spans="2:13" ht="18.75">
      <c r="B262" s="122"/>
      <c r="C262" s="119"/>
      <c r="D262" s="135"/>
      <c r="E262" s="133"/>
      <c r="F262" s="133"/>
      <c r="G262" s="122"/>
      <c r="H262" s="122"/>
      <c r="I262" s="122"/>
      <c r="J262" s="134"/>
      <c r="K262" s="134"/>
      <c r="L262" s="122"/>
      <c r="M262" s="122"/>
    </row>
    <row r="263" spans="2:13" ht="18.75">
      <c r="B263" s="122"/>
      <c r="C263" s="119"/>
      <c r="D263" s="135"/>
      <c r="E263" s="133"/>
      <c r="F263" s="133"/>
      <c r="G263" s="122"/>
      <c r="H263" s="119"/>
      <c r="I263" s="119"/>
      <c r="J263" s="133"/>
      <c r="K263" s="133"/>
      <c r="L263" s="122"/>
      <c r="M263" s="122"/>
    </row>
    <row r="264" spans="2:13" ht="18.75">
      <c r="B264" s="122"/>
      <c r="C264" s="119"/>
      <c r="D264" s="135"/>
      <c r="E264" s="133"/>
      <c r="F264" s="133"/>
      <c r="G264" s="122"/>
      <c r="H264" s="119"/>
      <c r="I264" s="119"/>
      <c r="J264" s="133"/>
      <c r="K264" s="133"/>
      <c r="L264" s="122"/>
      <c r="M264" s="122"/>
    </row>
    <row r="265" spans="2:13" ht="18.75">
      <c r="B265" s="122"/>
      <c r="C265" s="119"/>
      <c r="D265" s="135"/>
      <c r="E265" s="133"/>
      <c r="F265" s="133"/>
      <c r="G265" s="122"/>
      <c r="H265" s="119"/>
      <c r="I265" s="119"/>
      <c r="J265" s="119"/>
      <c r="K265" s="119"/>
      <c r="L265" s="122"/>
      <c r="M265" s="122"/>
    </row>
    <row r="266" spans="2:13" ht="18.75">
      <c r="B266" s="122"/>
      <c r="C266" s="119"/>
      <c r="D266" s="135"/>
      <c r="E266" s="133"/>
      <c r="F266" s="133"/>
      <c r="G266" s="122"/>
      <c r="H266" s="119"/>
      <c r="I266" s="119"/>
      <c r="J266" s="119"/>
      <c r="K266" s="119"/>
      <c r="L266" s="122"/>
      <c r="M266" s="122"/>
    </row>
    <row r="267" spans="2:13" ht="18.75">
      <c r="B267" s="122"/>
      <c r="C267" s="119"/>
      <c r="D267" s="135"/>
      <c r="E267" s="133"/>
      <c r="F267" s="133"/>
      <c r="G267" s="122"/>
      <c r="H267" s="119"/>
      <c r="I267" s="119"/>
      <c r="J267" s="119"/>
      <c r="K267" s="119"/>
      <c r="L267" s="122"/>
      <c r="M267" s="122"/>
    </row>
    <row r="268" spans="2:13" ht="18.75">
      <c r="B268" s="122"/>
      <c r="C268" s="119"/>
      <c r="D268" s="135"/>
      <c r="E268" s="133"/>
      <c r="F268" s="133"/>
      <c r="G268" s="122"/>
      <c r="H268" s="119"/>
      <c r="I268" s="119"/>
      <c r="J268" s="119"/>
      <c r="K268" s="119"/>
      <c r="L268" s="122"/>
      <c r="M268" s="122"/>
    </row>
    <row r="269" spans="2:13" ht="18.75">
      <c r="B269" s="122"/>
      <c r="C269" s="136"/>
      <c r="D269" s="135"/>
      <c r="E269" s="133"/>
      <c r="F269" s="133"/>
      <c r="G269" s="122"/>
      <c r="H269" s="119"/>
      <c r="I269" s="119"/>
      <c r="J269" s="119"/>
      <c r="K269" s="119"/>
      <c r="L269" s="122"/>
      <c r="M269" s="122"/>
    </row>
    <row r="270" spans="2:13" ht="18.75">
      <c r="B270" s="122"/>
      <c r="C270" s="119"/>
      <c r="D270" s="135"/>
      <c r="E270" s="133"/>
      <c r="F270" s="133"/>
      <c r="G270" s="122"/>
      <c r="H270" s="122"/>
      <c r="I270" s="122"/>
      <c r="J270" s="122"/>
      <c r="K270" s="122"/>
      <c r="L270" s="122"/>
      <c r="M270" s="122"/>
    </row>
    <row r="271" spans="2:13" ht="18.75">
      <c r="B271" s="122"/>
      <c r="C271" s="119"/>
      <c r="D271" s="135"/>
      <c r="E271" s="133"/>
      <c r="F271" s="133"/>
      <c r="G271" s="122"/>
      <c r="H271" s="122"/>
      <c r="I271" s="122"/>
      <c r="J271" s="122"/>
      <c r="K271" s="122"/>
      <c r="L271" s="122"/>
      <c r="M271" s="122"/>
    </row>
    <row r="272" spans="2:13" ht="18.75">
      <c r="B272" s="122"/>
      <c r="C272" s="119"/>
      <c r="D272" s="135"/>
      <c r="E272" s="133"/>
      <c r="F272" s="133"/>
      <c r="G272" s="122"/>
      <c r="H272" s="122"/>
      <c r="I272" s="122"/>
      <c r="J272" s="122"/>
      <c r="K272" s="122"/>
      <c r="L272" s="122"/>
      <c r="M272" s="122"/>
    </row>
    <row r="273" spans="2:13" ht="18.75">
      <c r="B273" s="122"/>
      <c r="C273" s="119"/>
      <c r="D273" s="135"/>
      <c r="E273" s="133"/>
      <c r="F273" s="133"/>
      <c r="G273" s="122"/>
      <c r="H273" s="122"/>
      <c r="I273" s="122"/>
      <c r="J273" s="122"/>
      <c r="K273" s="122"/>
      <c r="L273" s="122"/>
      <c r="M273" s="122"/>
    </row>
    <row r="274" spans="2:13" ht="18.75">
      <c r="B274" s="122"/>
      <c r="C274" s="119"/>
      <c r="D274" s="135"/>
      <c r="E274" s="133"/>
      <c r="F274" s="133"/>
      <c r="G274" s="122"/>
      <c r="H274" s="122"/>
      <c r="I274" s="122"/>
      <c r="J274" s="122"/>
      <c r="K274" s="122"/>
      <c r="L274" s="122"/>
      <c r="M274" s="122"/>
    </row>
    <row r="275" spans="2:13"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</row>
    <row r="276" spans="2:13" ht="18.75">
      <c r="B276" s="122"/>
      <c r="C276" s="137"/>
      <c r="D276" s="137"/>
      <c r="E276" s="137"/>
      <c r="F276" s="138"/>
      <c r="G276" s="122"/>
      <c r="H276" s="122"/>
      <c r="I276" s="122"/>
      <c r="J276" s="119"/>
      <c r="K276" s="119"/>
      <c r="L276" s="122"/>
      <c r="M276" s="122"/>
    </row>
    <row r="277" spans="2:13" ht="18.75">
      <c r="B277" s="122"/>
      <c r="C277" s="139"/>
      <c r="D277" s="135"/>
      <c r="E277" s="135"/>
      <c r="F277" s="129"/>
      <c r="G277" s="129"/>
      <c r="H277" s="129"/>
      <c r="I277" s="129"/>
      <c r="J277" s="129"/>
      <c r="K277" s="129"/>
      <c r="L277" s="122"/>
      <c r="M277" s="122"/>
    </row>
    <row r="278" spans="2:13" ht="18.75">
      <c r="B278" s="122"/>
      <c r="C278" s="137"/>
      <c r="D278" s="137"/>
      <c r="E278" s="137"/>
      <c r="F278" s="137"/>
      <c r="G278" s="140"/>
      <c r="H278" s="133"/>
      <c r="I278" s="122"/>
      <c r="J278" s="119"/>
      <c r="K278" s="119"/>
      <c r="L278" s="122"/>
      <c r="M278" s="122"/>
    </row>
    <row r="279" spans="2:13">
      <c r="B279" s="122"/>
      <c r="C279" s="122"/>
      <c r="D279" s="122"/>
      <c r="E279" s="143"/>
      <c r="F279" s="143"/>
      <c r="G279" s="122"/>
      <c r="H279" s="122"/>
      <c r="I279" s="122"/>
      <c r="J279" s="122"/>
      <c r="K279" s="122"/>
      <c r="L279" s="122"/>
      <c r="M279" s="122"/>
    </row>
    <row r="280" spans="2:13"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</row>
    <row r="281" spans="2:13">
      <c r="B281" s="122"/>
      <c r="C281" s="122"/>
      <c r="D281" s="122"/>
      <c r="E281" s="122"/>
      <c r="F281" s="143"/>
      <c r="G281" s="122"/>
      <c r="H281" s="122"/>
      <c r="I281" s="122"/>
      <c r="J281" s="122"/>
      <c r="K281" s="122"/>
      <c r="L281" s="122"/>
      <c r="M281" s="122"/>
    </row>
    <row r="282" spans="2:13"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</row>
    <row r="283" spans="2:13"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</row>
    <row r="284" spans="2:13"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</row>
    <row r="285" spans="2:13"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</row>
    <row r="286" spans="2:13"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</row>
    <row r="287" spans="2:13"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</row>
    <row r="288" spans="2:13"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</row>
    <row r="289" spans="2:13"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</row>
    <row r="290" spans="2:13">
      <c r="B290" s="122"/>
      <c r="C290" s="122"/>
      <c r="D290" s="122"/>
      <c r="E290" s="142"/>
      <c r="F290" s="122"/>
      <c r="G290" s="122"/>
      <c r="H290" s="122"/>
      <c r="I290" s="122"/>
      <c r="J290" s="122"/>
      <c r="K290" s="122"/>
      <c r="L290" s="122"/>
      <c r="M290" s="122"/>
    </row>
    <row r="291" spans="2:13"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</row>
    <row r="292" spans="2:13"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</row>
    <row r="293" spans="2:13"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</row>
    <row r="294" spans="2:13"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</row>
    <row r="295" spans="2:13"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</row>
    <row r="296" spans="2:13"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</row>
    <row r="297" spans="2:13">
      <c r="B297" s="122"/>
      <c r="C297" s="122"/>
      <c r="D297" s="122"/>
      <c r="E297" s="142"/>
      <c r="F297" s="122"/>
      <c r="G297" s="122"/>
      <c r="H297" s="122"/>
      <c r="I297" s="122"/>
      <c r="J297" s="122"/>
      <c r="K297" s="122"/>
      <c r="L297" s="122"/>
      <c r="M297" s="122"/>
    </row>
    <row r="298" spans="2:13"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</row>
    <row r="299" spans="2:13"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</row>
    <row r="300" spans="2:13"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</row>
    <row r="301" spans="2:13">
      <c r="B301" s="122"/>
      <c r="C301" s="122"/>
      <c r="D301" s="122"/>
      <c r="E301" s="142"/>
      <c r="F301" s="122"/>
      <c r="G301" s="122"/>
      <c r="H301" s="122"/>
      <c r="I301" s="122"/>
      <c r="J301" s="122"/>
      <c r="K301" s="122"/>
      <c r="L301" s="122"/>
      <c r="M301" s="122"/>
    </row>
    <row r="302" spans="2:13">
      <c r="B302" s="122"/>
      <c r="C302" s="122"/>
      <c r="D302" s="122"/>
      <c r="E302" s="143"/>
      <c r="F302" s="143"/>
      <c r="G302" s="122"/>
      <c r="H302" s="122"/>
      <c r="I302" s="122"/>
      <c r="J302" s="122"/>
      <c r="K302" s="122"/>
      <c r="L302" s="122"/>
      <c r="M302" s="122"/>
    </row>
    <row r="303" spans="2:13"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</row>
    <row r="304" spans="2:13"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</row>
    <row r="305" spans="2:13"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</row>
    <row r="306" spans="2:13"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</row>
    <row r="307" spans="2:13"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</row>
    <row r="308" spans="2:13"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</row>
    <row r="309" spans="2:13"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</row>
    <row r="310" spans="2:13"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</row>
    <row r="311" spans="2:13"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</row>
    <row r="312" spans="2:13"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</row>
    <row r="313" spans="2:13"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</row>
    <row r="314" spans="2:13"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</row>
    <row r="315" spans="2:13"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</row>
    <row r="316" spans="2:13"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</row>
    <row r="317" spans="2:13"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</row>
    <row r="318" spans="2:13"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</row>
    <row r="319" spans="2:13"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</row>
    <row r="320" spans="2:13"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</row>
    <row r="321" spans="2:13"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</row>
    <row r="322" spans="2:13"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</row>
    <row r="323" spans="2:13"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</row>
    <row r="324" spans="2:13"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</row>
    <row r="325" spans="2:13"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</row>
    <row r="326" spans="2:13"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</row>
    <row r="327" spans="2:13"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</row>
    <row r="328" spans="2:13"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</row>
    <row r="329" spans="2:13"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</row>
    <row r="330" spans="2:13"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</row>
    <row r="331" spans="2:13"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</row>
    <row r="332" spans="2:13"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</row>
    <row r="333" spans="2:13"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</row>
    <row r="334" spans="2:13"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</row>
    <row r="335" spans="2:13"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</row>
    <row r="336" spans="2:13"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</row>
    <row r="337" spans="2:13"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</row>
    <row r="338" spans="2:13"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</row>
    <row r="339" spans="2:13"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</row>
    <row r="340" spans="2:13"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</row>
    <row r="341" spans="2:13"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</row>
    <row r="342" spans="2:13"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</row>
    <row r="343" spans="2:13"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</row>
    <row r="344" spans="2:13"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</row>
    <row r="345" spans="2:13"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</row>
    <row r="346" spans="2:13"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</row>
    <row r="347" spans="2:13"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</row>
    <row r="348" spans="2:13"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</row>
    <row r="349" spans="2:13"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</row>
    <row r="350" spans="2:13"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</row>
    <row r="351" spans="2:13"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</row>
    <row r="352" spans="2:13"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</row>
    <row r="353" spans="2:13">
      <c r="B353" s="122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</row>
    <row r="354" spans="2:13"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</row>
    <row r="355" spans="2:13">
      <c r="B355" s="122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</row>
    <row r="356" spans="2:13"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</row>
    <row r="357" spans="2:13"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</row>
    <row r="358" spans="2:13">
      <c r="B358" s="122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</row>
    <row r="359" spans="2:13"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</row>
    <row r="360" spans="2:13"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</row>
    <row r="361" spans="2:13"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</row>
    <row r="362" spans="2:13"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</row>
    <row r="363" spans="2:13"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</row>
    <row r="364" spans="2:13"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</row>
    <row r="365" spans="2:13">
      <c r="B365" s="122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</row>
    <row r="366" spans="2:13"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</row>
    <row r="367" spans="2:13"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</row>
    <row r="368" spans="2:13"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</row>
    <row r="369" spans="2:13"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</row>
    <row r="370" spans="2:13"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</row>
    <row r="371" spans="2:13"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</row>
    <row r="372" spans="2:13">
      <c r="B372" s="122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</row>
    <row r="373" spans="2:13">
      <c r="B373" s="122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</row>
    <row r="374" spans="2:13"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</row>
    <row r="375" spans="2:13">
      <c r="B375" s="122"/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</row>
    <row r="376" spans="2:13"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</row>
    <row r="377" spans="2:13">
      <c r="B377" s="122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</row>
    <row r="378" spans="2:13">
      <c r="B378" s="122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</row>
    <row r="379" spans="2:13">
      <c r="B379" s="122"/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</row>
    <row r="380" spans="2:13">
      <c r="B380" s="122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</row>
    <row r="381" spans="2:13">
      <c r="B381" s="122"/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</row>
    <row r="382" spans="2:13">
      <c r="B382" s="122"/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</row>
    <row r="383" spans="2:13">
      <c r="B383" s="122"/>
      <c r="C383" s="122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</row>
    <row r="384" spans="2:13">
      <c r="B384" s="122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</row>
    <row r="385" spans="2:13">
      <c r="B385" s="122"/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</row>
    <row r="386" spans="2:13">
      <c r="B386" s="122"/>
      <c r="C386" s="122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</row>
    <row r="387" spans="2:13">
      <c r="B387" s="122"/>
      <c r="C387" s="122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</row>
    <row r="388" spans="2:13">
      <c r="B388" s="122"/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</row>
    <row r="389" spans="2:13">
      <c r="B389" s="122"/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</row>
    <row r="390" spans="2:13">
      <c r="B390" s="122"/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</row>
    <row r="391" spans="2:13">
      <c r="B391" s="122"/>
      <c r="C391" s="122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</row>
    <row r="392" spans="2:13">
      <c r="B392" s="122"/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</row>
    <row r="393" spans="2:13">
      <c r="B393" s="122"/>
      <c r="C393" s="122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</row>
    <row r="394" spans="2:13">
      <c r="B394" s="122"/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</row>
    <row r="395" spans="2:13">
      <c r="B395" s="122"/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</row>
    <row r="396" spans="2:13">
      <c r="B396" s="122"/>
      <c r="C396" s="122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</row>
    <row r="397" spans="2:13">
      <c r="B397" s="122"/>
      <c r="C397" s="122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</row>
    <row r="398" spans="2:13">
      <c r="B398" s="122"/>
      <c r="C398" s="122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</row>
    <row r="399" spans="2:13">
      <c r="B399" s="122"/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</row>
    <row r="400" spans="2:13">
      <c r="B400" s="122"/>
      <c r="C400" s="122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</row>
    <row r="401" spans="2:13">
      <c r="B401" s="122"/>
      <c r="C401" s="122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</row>
    <row r="402" spans="2:13">
      <c r="B402" s="122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</row>
    <row r="403" spans="2:13">
      <c r="B403" s="122"/>
      <c r="C403" s="122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</row>
    <row r="404" spans="2:13">
      <c r="B404" s="122"/>
      <c r="C404" s="122"/>
      <c r="D404" s="122"/>
      <c r="E404" s="122"/>
      <c r="F404" s="122"/>
      <c r="G404" s="122"/>
      <c r="H404" s="122"/>
      <c r="I404" s="122"/>
      <c r="J404" s="122"/>
      <c r="K404" s="122"/>
      <c r="L404" s="122"/>
      <c r="M404" s="122"/>
    </row>
    <row r="405" spans="2:13">
      <c r="B405" s="122"/>
      <c r="C405" s="122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</row>
    <row r="406" spans="2:13">
      <c r="B406" s="122"/>
      <c r="C406" s="122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</row>
    <row r="407" spans="2:13">
      <c r="B407" s="122"/>
      <c r="C407" s="122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</row>
    <row r="408" spans="2:13">
      <c r="B408" s="122"/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</row>
    <row r="409" spans="2:13">
      <c r="B409" s="122"/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</row>
    <row r="410" spans="2:13">
      <c r="B410" s="122"/>
      <c r="C410" s="122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</row>
    <row r="411" spans="2:13">
      <c r="B411" s="122"/>
      <c r="C411" s="122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</row>
    <row r="412" spans="2:13">
      <c r="B412" s="122"/>
      <c r="C412" s="122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</row>
    <row r="413" spans="2:13">
      <c r="B413" s="122"/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</row>
    <row r="414" spans="2:13">
      <c r="B414" s="122"/>
      <c r="C414" s="122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</row>
    <row r="415" spans="2:13">
      <c r="B415" s="122"/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</row>
    <row r="416" spans="2:13">
      <c r="B416" s="122"/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</row>
    <row r="417" spans="2:13">
      <c r="B417" s="122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</row>
    <row r="418" spans="2:13">
      <c r="B418" s="122"/>
      <c r="C418" s="122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</row>
    <row r="419" spans="2:13">
      <c r="B419" s="122"/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</row>
    <row r="420" spans="2:13">
      <c r="B420" s="122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</row>
    <row r="421" spans="2:13">
      <c r="B421" s="122"/>
      <c r="C421" s="122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</row>
    <row r="422" spans="2:13">
      <c r="B422" s="122"/>
      <c r="C422" s="122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</row>
    <row r="423" spans="2:13">
      <c r="B423" s="122"/>
      <c r="C423" s="122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</row>
    <row r="424" spans="2:13">
      <c r="B424" s="122"/>
      <c r="C424" s="122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</row>
    <row r="425" spans="2:13">
      <c r="B425" s="122"/>
      <c r="C425" s="122"/>
      <c r="D425" s="122"/>
      <c r="E425" s="122"/>
      <c r="F425" s="122"/>
      <c r="G425" s="122"/>
      <c r="H425" s="122"/>
      <c r="I425" s="122"/>
      <c r="J425" s="122"/>
      <c r="K425" s="122"/>
      <c r="L425" s="122"/>
      <c r="M425" s="122"/>
    </row>
    <row r="426" spans="2:13">
      <c r="B426" s="122"/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</row>
    <row r="427" spans="2:13">
      <c r="B427" s="122"/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</row>
    <row r="428" spans="2:13">
      <c r="B428" s="122"/>
      <c r="C428" s="122"/>
      <c r="D428" s="122"/>
      <c r="E428" s="122"/>
      <c r="F428" s="122"/>
      <c r="G428" s="122"/>
      <c r="H428" s="122"/>
      <c r="I428" s="122"/>
      <c r="J428" s="122"/>
      <c r="K428" s="122"/>
      <c r="L428" s="122"/>
      <c r="M428" s="122"/>
    </row>
    <row r="429" spans="2:13">
      <c r="B429" s="122"/>
      <c r="C429" s="122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</row>
    <row r="430" spans="2:13">
      <c r="B430" s="122"/>
      <c r="C430" s="122"/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</row>
    <row r="431" spans="2:13">
      <c r="B431" s="122"/>
      <c r="C431" s="122"/>
      <c r="D431" s="122"/>
      <c r="E431" s="122"/>
      <c r="F431" s="122"/>
      <c r="G431" s="122"/>
      <c r="H431" s="122"/>
      <c r="I431" s="122"/>
      <c r="J431" s="122"/>
      <c r="K431" s="122"/>
      <c r="L431" s="122"/>
      <c r="M431" s="122"/>
    </row>
    <row r="432" spans="2:13">
      <c r="B432" s="122"/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</row>
    <row r="433" spans="2:13">
      <c r="B433" s="122"/>
      <c r="C433" s="122"/>
      <c r="D433" s="122"/>
      <c r="E433" s="122"/>
      <c r="F433" s="122"/>
      <c r="G433" s="122"/>
      <c r="H433" s="122"/>
      <c r="I433" s="122"/>
      <c r="J433" s="122"/>
      <c r="K433" s="122"/>
      <c r="L433" s="122"/>
      <c r="M433" s="122"/>
    </row>
    <row r="434" spans="2:13">
      <c r="B434" s="122"/>
      <c r="C434" s="122"/>
      <c r="D434" s="122"/>
      <c r="E434" s="122"/>
      <c r="F434" s="122"/>
      <c r="G434" s="122"/>
      <c r="H434" s="122"/>
      <c r="I434" s="122"/>
      <c r="J434" s="122"/>
      <c r="K434" s="122"/>
      <c r="L434" s="122"/>
      <c r="M434" s="122"/>
    </row>
    <row r="435" spans="2:13">
      <c r="B435" s="122"/>
      <c r="C435" s="122"/>
      <c r="D435" s="122"/>
      <c r="E435" s="122"/>
      <c r="F435" s="122"/>
      <c r="G435" s="122"/>
      <c r="H435" s="122"/>
      <c r="I435" s="122"/>
      <c r="J435" s="122"/>
      <c r="K435" s="122"/>
      <c r="L435" s="122"/>
      <c r="M435" s="122"/>
    </row>
    <row r="436" spans="2:13">
      <c r="B436" s="122"/>
      <c r="C436" s="122"/>
      <c r="D436" s="122"/>
      <c r="E436" s="122"/>
      <c r="F436" s="122"/>
      <c r="G436" s="122"/>
      <c r="H436" s="122"/>
      <c r="I436" s="122"/>
      <c r="J436" s="122"/>
      <c r="K436" s="122"/>
      <c r="L436" s="122"/>
      <c r="M436" s="122"/>
    </row>
    <row r="437" spans="2:13">
      <c r="B437" s="122"/>
      <c r="C437" s="122"/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</row>
    <row r="438" spans="2:13">
      <c r="B438" s="122"/>
      <c r="C438" s="122"/>
      <c r="D438" s="122"/>
      <c r="E438" s="122"/>
      <c r="F438" s="122"/>
      <c r="G438" s="122"/>
      <c r="H438" s="122"/>
      <c r="I438" s="122"/>
      <c r="J438" s="122"/>
      <c r="K438" s="122"/>
      <c r="L438" s="122"/>
      <c r="M438" s="122"/>
    </row>
    <row r="439" spans="2:13">
      <c r="B439" s="122"/>
      <c r="C439" s="122"/>
      <c r="D439" s="122"/>
      <c r="E439" s="122"/>
      <c r="F439" s="122"/>
      <c r="G439" s="122"/>
      <c r="H439" s="122"/>
      <c r="I439" s="122"/>
      <c r="J439" s="122"/>
      <c r="K439" s="122"/>
      <c r="L439" s="122"/>
      <c r="M439" s="122"/>
    </row>
    <row r="440" spans="2:13">
      <c r="B440" s="122"/>
      <c r="C440" s="122"/>
      <c r="D440" s="122"/>
      <c r="E440" s="122"/>
      <c r="F440" s="122"/>
      <c r="G440" s="122"/>
      <c r="H440" s="122"/>
      <c r="I440" s="122"/>
      <c r="J440" s="122"/>
      <c r="K440" s="122"/>
      <c r="L440" s="122"/>
      <c r="M440" s="122"/>
    </row>
    <row r="441" spans="2:13">
      <c r="B441" s="122"/>
      <c r="C441" s="122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</row>
    <row r="442" spans="2:13">
      <c r="B442" s="122"/>
      <c r="C442" s="122"/>
      <c r="D442" s="122"/>
      <c r="E442" s="122"/>
      <c r="F442" s="122"/>
      <c r="G442" s="122"/>
      <c r="H442" s="122"/>
      <c r="I442" s="122"/>
      <c r="J442" s="122"/>
      <c r="K442" s="122"/>
      <c r="L442" s="122"/>
      <c r="M442" s="122"/>
    </row>
    <row r="443" spans="2:13">
      <c r="B443" s="122"/>
      <c r="C443" s="122"/>
      <c r="D443" s="122"/>
      <c r="E443" s="122"/>
      <c r="F443" s="122"/>
      <c r="G443" s="122"/>
      <c r="H443" s="122"/>
      <c r="I443" s="122"/>
      <c r="J443" s="122"/>
      <c r="K443" s="122"/>
      <c r="L443" s="122"/>
      <c r="M443" s="122"/>
    </row>
    <row r="444" spans="2:13">
      <c r="B444" s="122"/>
      <c r="C444" s="122"/>
      <c r="D444" s="122"/>
      <c r="E444" s="122"/>
      <c r="F444" s="122"/>
      <c r="G444" s="122"/>
      <c r="H444" s="122"/>
      <c r="I444" s="122"/>
      <c r="J444" s="122"/>
      <c r="K444" s="122"/>
      <c r="L444" s="122"/>
      <c r="M444" s="122"/>
    </row>
    <row r="445" spans="2:13">
      <c r="B445" s="122"/>
      <c r="C445" s="122"/>
      <c r="D445" s="122"/>
      <c r="E445" s="122"/>
      <c r="F445" s="122"/>
      <c r="G445" s="122"/>
      <c r="H445" s="122"/>
      <c r="I445" s="122"/>
      <c r="J445" s="122"/>
      <c r="K445" s="122"/>
      <c r="L445" s="122"/>
      <c r="M445" s="122"/>
    </row>
    <row r="446" spans="2:13">
      <c r="B446" s="122"/>
      <c r="C446" s="122"/>
      <c r="D446" s="122"/>
      <c r="E446" s="122"/>
      <c r="F446" s="122"/>
      <c r="G446" s="122"/>
      <c r="H446" s="122"/>
      <c r="I446" s="122"/>
      <c r="J446" s="122"/>
      <c r="K446" s="122"/>
      <c r="L446" s="122"/>
      <c r="M446" s="122"/>
    </row>
    <row r="447" spans="2:13">
      <c r="B447" s="122"/>
      <c r="C447" s="12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</row>
    <row r="448" spans="2:13">
      <c r="B448" s="122"/>
      <c r="C448" s="122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</row>
    <row r="449" spans="2:13">
      <c r="B449" s="122"/>
      <c r="C449" s="122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</row>
    <row r="450" spans="2:13">
      <c r="B450" s="122"/>
      <c r="C450" s="122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</row>
    <row r="451" spans="2:13">
      <c r="B451" s="122"/>
      <c r="C451" s="122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</row>
    <row r="452" spans="2:13">
      <c r="B452" s="122"/>
      <c r="C452" s="122"/>
      <c r="D452" s="122"/>
      <c r="E452" s="122"/>
      <c r="F452" s="122"/>
      <c r="G452" s="122"/>
      <c r="H452" s="122"/>
      <c r="I452" s="122"/>
      <c r="J452" s="122"/>
      <c r="K452" s="122"/>
      <c r="L452" s="122"/>
      <c r="M452" s="122"/>
    </row>
    <row r="453" spans="2:13">
      <c r="B453" s="122"/>
      <c r="C453" s="122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</row>
    <row r="454" spans="2:13">
      <c r="B454" s="122"/>
      <c r="C454" s="122"/>
      <c r="D454" s="122"/>
      <c r="E454" s="122"/>
      <c r="F454" s="122"/>
      <c r="G454" s="122"/>
      <c r="H454" s="122"/>
      <c r="I454" s="122"/>
      <c r="J454" s="122"/>
      <c r="K454" s="122"/>
      <c r="L454" s="122"/>
      <c r="M454" s="122"/>
    </row>
    <row r="455" spans="2:13">
      <c r="B455" s="122"/>
      <c r="C455" s="122"/>
      <c r="D455" s="122"/>
      <c r="E455" s="122"/>
      <c r="F455" s="122"/>
      <c r="G455" s="122"/>
      <c r="H455" s="122"/>
      <c r="I455" s="122"/>
      <c r="J455" s="122"/>
      <c r="K455" s="122"/>
      <c r="L455" s="122"/>
      <c r="M455" s="122"/>
    </row>
    <row r="456" spans="2:13">
      <c r="B456" s="122"/>
      <c r="C456" s="122"/>
      <c r="D456" s="122"/>
      <c r="E456" s="122"/>
      <c r="F456" s="122"/>
      <c r="G456" s="122"/>
      <c r="H456" s="122"/>
      <c r="I456" s="122"/>
      <c r="J456" s="122"/>
      <c r="K456" s="122"/>
      <c r="L456" s="122"/>
      <c r="M456" s="122"/>
    </row>
    <row r="457" spans="2:13">
      <c r="B457" s="122"/>
      <c r="C457" s="122"/>
      <c r="D457" s="122"/>
      <c r="E457" s="122"/>
      <c r="F457" s="122"/>
      <c r="G457" s="122"/>
      <c r="H457" s="122"/>
      <c r="I457" s="122"/>
      <c r="J457" s="122"/>
      <c r="K457" s="122"/>
      <c r="L457" s="122"/>
      <c r="M457" s="122"/>
    </row>
    <row r="458" spans="2:13">
      <c r="B458" s="122"/>
      <c r="C458" s="122"/>
      <c r="D458" s="122"/>
      <c r="E458" s="122"/>
      <c r="F458" s="122"/>
      <c r="G458" s="122"/>
      <c r="H458" s="122"/>
      <c r="I458" s="122"/>
      <c r="J458" s="122"/>
      <c r="K458" s="122"/>
      <c r="L458" s="122"/>
      <c r="M458" s="122"/>
    </row>
    <row r="459" spans="2:13">
      <c r="B459" s="122"/>
      <c r="C459" s="122"/>
      <c r="D459" s="122"/>
      <c r="E459" s="122"/>
      <c r="F459" s="122"/>
      <c r="G459" s="122"/>
      <c r="H459" s="122"/>
      <c r="I459" s="122"/>
      <c r="J459" s="122"/>
      <c r="K459" s="122"/>
      <c r="L459" s="122"/>
      <c r="M459" s="122"/>
    </row>
    <row r="460" spans="2:13">
      <c r="B460" s="122"/>
      <c r="C460" s="122"/>
      <c r="D460" s="122"/>
      <c r="E460" s="122"/>
      <c r="F460" s="122"/>
      <c r="G460" s="122"/>
      <c r="H460" s="122"/>
      <c r="I460" s="122"/>
      <c r="J460" s="122"/>
      <c r="K460" s="122"/>
      <c r="L460" s="122"/>
      <c r="M460" s="122"/>
    </row>
    <row r="461" spans="2:13">
      <c r="B461" s="122"/>
      <c r="C461" s="122"/>
      <c r="D461" s="122"/>
      <c r="E461" s="122"/>
      <c r="F461" s="122"/>
      <c r="G461" s="122"/>
      <c r="H461" s="122"/>
      <c r="I461" s="122"/>
      <c r="J461" s="122"/>
      <c r="K461" s="122"/>
      <c r="L461" s="122"/>
      <c r="M461" s="122"/>
    </row>
    <row r="462" spans="2:13">
      <c r="B462" s="122"/>
      <c r="C462" s="122"/>
      <c r="D462" s="122"/>
      <c r="E462" s="122"/>
      <c r="F462" s="122"/>
      <c r="G462" s="122"/>
      <c r="H462" s="122"/>
      <c r="I462" s="122"/>
      <c r="J462" s="122"/>
      <c r="K462" s="122"/>
      <c r="L462" s="122"/>
      <c r="M462" s="122"/>
    </row>
    <row r="463" spans="2:13">
      <c r="B463" s="122"/>
      <c r="C463" s="122"/>
      <c r="D463" s="122"/>
      <c r="E463" s="122"/>
      <c r="F463" s="122"/>
      <c r="G463" s="122"/>
      <c r="H463" s="122"/>
      <c r="I463" s="122"/>
      <c r="J463" s="122"/>
      <c r="K463" s="122"/>
      <c r="L463" s="122"/>
      <c r="M463" s="122"/>
    </row>
    <row r="464" spans="2:13">
      <c r="B464" s="122"/>
      <c r="C464" s="122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</row>
    <row r="465" spans="2:13">
      <c r="B465" s="122"/>
      <c r="C465" s="122"/>
      <c r="D465" s="122"/>
      <c r="E465" s="122"/>
      <c r="F465" s="122"/>
      <c r="G465" s="122"/>
      <c r="H465" s="122"/>
      <c r="I465" s="122"/>
      <c r="J465" s="122"/>
      <c r="K465" s="122"/>
      <c r="L465" s="122"/>
      <c r="M465" s="122"/>
    </row>
    <row r="466" spans="2:13">
      <c r="B466" s="122"/>
      <c r="C466" s="122"/>
      <c r="D466" s="122"/>
      <c r="E466" s="122"/>
      <c r="F466" s="122"/>
      <c r="G466" s="122"/>
      <c r="H466" s="122"/>
      <c r="I466" s="122"/>
      <c r="J466" s="122"/>
      <c r="K466" s="122"/>
      <c r="L466" s="122"/>
      <c r="M466" s="122"/>
    </row>
    <row r="467" spans="2:13">
      <c r="B467" s="122"/>
      <c r="C467" s="122"/>
      <c r="D467" s="122"/>
      <c r="E467" s="122"/>
      <c r="F467" s="122"/>
      <c r="G467" s="122"/>
      <c r="H467" s="122"/>
      <c r="I467" s="122"/>
      <c r="J467" s="122"/>
      <c r="K467" s="122"/>
      <c r="L467" s="122"/>
      <c r="M467" s="122"/>
    </row>
    <row r="468" spans="2:13">
      <c r="B468" s="122"/>
      <c r="C468" s="122"/>
      <c r="D468" s="122"/>
      <c r="E468" s="122"/>
      <c r="F468" s="122"/>
      <c r="G468" s="122"/>
      <c r="H468" s="122"/>
      <c r="I468" s="122"/>
      <c r="J468" s="122"/>
      <c r="K468" s="122"/>
      <c r="L468" s="122"/>
      <c r="M468" s="122"/>
    </row>
    <row r="469" spans="2:13">
      <c r="B469" s="122"/>
      <c r="C469" s="122"/>
      <c r="D469" s="122"/>
      <c r="E469" s="122"/>
      <c r="F469" s="122"/>
      <c r="G469" s="122"/>
      <c r="H469" s="122"/>
      <c r="I469" s="122"/>
      <c r="J469" s="122"/>
      <c r="K469" s="122"/>
      <c r="L469" s="122"/>
      <c r="M469" s="122"/>
    </row>
    <row r="470" spans="2:13">
      <c r="B470" s="122"/>
      <c r="C470" s="122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</row>
    <row r="471" spans="2:13">
      <c r="B471" s="122"/>
      <c r="C471" s="122"/>
      <c r="D471" s="122"/>
      <c r="E471" s="122"/>
      <c r="F471" s="122"/>
      <c r="G471" s="122"/>
      <c r="H471" s="122"/>
      <c r="I471" s="122"/>
      <c r="J471" s="122"/>
      <c r="K471" s="122"/>
      <c r="L471" s="122"/>
      <c r="M471" s="122"/>
    </row>
    <row r="472" spans="2:13">
      <c r="B472" s="122"/>
      <c r="C472" s="12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</row>
    <row r="473" spans="2:13">
      <c r="B473" s="122"/>
      <c r="C473" s="122"/>
      <c r="D473" s="122"/>
      <c r="E473" s="122"/>
      <c r="F473" s="122"/>
      <c r="G473" s="122"/>
      <c r="H473" s="122"/>
      <c r="I473" s="122"/>
      <c r="J473" s="122"/>
      <c r="K473" s="122"/>
      <c r="L473" s="122"/>
      <c r="M473" s="122"/>
    </row>
    <row r="474" spans="2:13">
      <c r="B474" s="122"/>
      <c r="C474" s="122"/>
      <c r="D474" s="122"/>
      <c r="E474" s="122"/>
      <c r="F474" s="122"/>
      <c r="G474" s="122"/>
      <c r="H474" s="122"/>
      <c r="I474" s="122"/>
      <c r="J474" s="122"/>
      <c r="K474" s="122"/>
      <c r="L474" s="122"/>
      <c r="M474" s="122"/>
    </row>
    <row r="475" spans="2:13">
      <c r="B475" s="122"/>
      <c r="C475" s="122"/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</row>
    <row r="476" spans="2:13">
      <c r="B476" s="122"/>
      <c r="C476" s="122"/>
      <c r="D476" s="122"/>
      <c r="E476" s="122"/>
      <c r="F476" s="122"/>
      <c r="G476" s="122"/>
      <c r="H476" s="122"/>
      <c r="I476" s="122"/>
      <c r="J476" s="122"/>
      <c r="K476" s="122"/>
      <c r="L476" s="122"/>
      <c r="M476" s="122"/>
    </row>
    <row r="477" spans="2:13">
      <c r="B477" s="122"/>
      <c r="C477" s="122"/>
      <c r="D477" s="122"/>
      <c r="E477" s="122"/>
      <c r="F477" s="122"/>
      <c r="G477" s="122"/>
      <c r="H477" s="122"/>
      <c r="I477" s="122"/>
      <c r="J477" s="122"/>
      <c r="K477" s="122"/>
      <c r="L477" s="122"/>
      <c r="M477" s="122"/>
    </row>
    <row r="478" spans="2:13">
      <c r="B478" s="122"/>
      <c r="C478" s="122"/>
      <c r="D478" s="122"/>
      <c r="E478" s="122"/>
      <c r="F478" s="122"/>
      <c r="G478" s="122"/>
      <c r="H478" s="122"/>
      <c r="I478" s="122"/>
      <c r="J478" s="122"/>
      <c r="K478" s="122"/>
      <c r="L478" s="122"/>
      <c r="M478" s="122"/>
    </row>
    <row r="479" spans="2:13">
      <c r="B479" s="122"/>
      <c r="C479" s="122"/>
      <c r="D479" s="122"/>
      <c r="E479" s="122"/>
      <c r="F479" s="122"/>
      <c r="G479" s="122"/>
      <c r="H479" s="122"/>
      <c r="I479" s="122"/>
      <c r="J479" s="122"/>
      <c r="K479" s="122"/>
      <c r="L479" s="122"/>
      <c r="M479" s="122"/>
    </row>
    <row r="480" spans="2:13">
      <c r="B480" s="122"/>
      <c r="C480" s="122"/>
      <c r="D480" s="122"/>
      <c r="E480" s="122"/>
      <c r="F480" s="122"/>
      <c r="G480" s="122"/>
      <c r="H480" s="122"/>
      <c r="I480" s="122"/>
      <c r="J480" s="122"/>
      <c r="K480" s="122"/>
      <c r="L480" s="122"/>
      <c r="M480" s="122"/>
    </row>
    <row r="481" spans="2:13">
      <c r="B481" s="122"/>
      <c r="C481" s="122"/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</row>
    <row r="482" spans="2:13">
      <c r="B482" s="122"/>
      <c r="C482" s="122"/>
      <c r="D482" s="122"/>
      <c r="E482" s="122"/>
      <c r="F482" s="122"/>
      <c r="G482" s="122"/>
      <c r="H482" s="122"/>
      <c r="I482" s="122"/>
      <c r="J482" s="122"/>
      <c r="K482" s="122"/>
      <c r="L482" s="122"/>
      <c r="M482" s="122"/>
    </row>
    <row r="483" spans="2:13">
      <c r="B483" s="122"/>
      <c r="C483" s="122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</row>
    <row r="484" spans="2:13">
      <c r="B484" s="122"/>
      <c r="C484" s="122"/>
      <c r="D484" s="122"/>
      <c r="E484" s="122"/>
      <c r="F484" s="122"/>
      <c r="G484" s="122"/>
      <c r="H484" s="122"/>
      <c r="I484" s="122"/>
      <c r="J484" s="122"/>
      <c r="K484" s="122"/>
      <c r="L484" s="122"/>
      <c r="M484" s="122"/>
    </row>
    <row r="485" spans="2:13">
      <c r="B485" s="122"/>
      <c r="C485" s="122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</row>
    <row r="486" spans="2:13">
      <c r="B486" s="122"/>
      <c r="C486" s="122"/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</row>
    <row r="487" spans="2:13">
      <c r="B487" s="122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</row>
    <row r="488" spans="2:13"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</row>
    <row r="489" spans="2:13">
      <c r="B489" s="122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</row>
    <row r="490" spans="2:13">
      <c r="B490" s="122"/>
      <c r="C490" s="122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</row>
    <row r="491" spans="2:13">
      <c r="B491" s="122"/>
      <c r="C491" s="122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</row>
    <row r="492" spans="2:13">
      <c r="B492" s="122"/>
      <c r="C492" s="122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</row>
    <row r="493" spans="2:13">
      <c r="B493" s="122"/>
      <c r="C493" s="122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</row>
    <row r="494" spans="2:13">
      <c r="B494" s="122"/>
      <c r="C494" s="12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</row>
    <row r="495" spans="2:13">
      <c r="B495" s="122"/>
      <c r="C495" s="122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</row>
  </sheetData>
  <sheetProtection sheet="1" objects="1" scenarios="1" selectLockedCells="1"/>
  <mergeCells count="8">
    <mergeCell ref="C7:N7"/>
    <mergeCell ref="F4:J4"/>
    <mergeCell ref="D26:E26"/>
    <mergeCell ref="F26:G26"/>
    <mergeCell ref="D27:E27"/>
    <mergeCell ref="F27:G27"/>
    <mergeCell ref="H26:I26"/>
    <mergeCell ref="H27:I27"/>
  </mergeCells>
  <conditionalFormatting sqref="E4">
    <cfRule type="iconSet" priority="3">
      <iconSet iconSet="3ArrowsGray">
        <cfvo type="percent" val="0"/>
        <cfvo type="percent" val="33"/>
        <cfvo type="percent" val="67"/>
      </iconSet>
    </cfRule>
  </conditionalFormatting>
  <dataValidations count="3">
    <dataValidation type="list" allowBlank="1" showInputMessage="1" showErrorMessage="1" sqref="C27">
      <formula1>"Alles, Nur Heizung"</formula1>
    </dataValidation>
    <dataValidation type="list" allowBlank="1" showInputMessage="1" showErrorMessage="1" sqref="H27:I27">
      <formula1>"Trumatic S 3002, Trumatic S 5002, Trumatic E 2400, Trumatic E 4000, Trumatic C 4002, Trumatic C 6002, Truma Combi 4, Truma Combi 6 ,"</formula1>
    </dataValidation>
    <dataValidation type="list" allowBlank="1" showInputMessage="1" showErrorMessage="1" sqref="E4">
      <formula1>"Flach, Geneigt"</formula1>
    </dataValidation>
  </dataValidations>
  <hyperlinks>
    <hyperlink ref="C24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codeName="Tabelle2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published="0" codeName="Tabelle3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</dc:creator>
  <cp:lastModifiedBy>Mathias</cp:lastModifiedBy>
  <dcterms:created xsi:type="dcterms:W3CDTF">2017-01-10T09:35:32Z</dcterms:created>
  <dcterms:modified xsi:type="dcterms:W3CDTF">2017-05-19T09:47:16Z</dcterms:modified>
</cp:coreProperties>
</file>